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Би-Консалтинг\МТПП\"/>
    </mc:Choice>
  </mc:AlternateContent>
  <xr:revisionPtr revIDLastSave="0" documentId="8_{42924A99-5B97-584F-9D5E-73A7A57D1B19}" xr6:coauthVersionLast="47" xr6:coauthVersionMax="47" xr10:uidLastSave="{00000000-0000-0000-0000-000000000000}"/>
  <bookViews>
    <workbookView xWindow="-108" yWindow="-108" windowWidth="23256" windowHeight="12456" xr2:uid="{EC11DF88-77DF-4522-A398-8F1AED61B2DE}"/>
  </bookViews>
  <sheets>
    <sheet name="Субъекты РФ 14.08.2026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8" i="1" l="1"/>
  <c r="G28" i="1"/>
  <c r="F28" i="1"/>
  <c r="H27" i="1"/>
  <c r="G27" i="1"/>
  <c r="F27" i="1"/>
  <c r="H26" i="1"/>
  <c r="G26" i="1"/>
  <c r="F26" i="1"/>
  <c r="H25" i="1"/>
  <c r="G25" i="1"/>
  <c r="F25" i="1"/>
  <c r="H24" i="1"/>
  <c r="G24" i="1"/>
  <c r="F24" i="1"/>
  <c r="H23" i="1"/>
  <c r="G23" i="1"/>
  <c r="F23" i="1"/>
  <c r="H22" i="1"/>
  <c r="G22" i="1"/>
  <c r="F22" i="1"/>
  <c r="H21" i="1"/>
  <c r="G21" i="1"/>
  <c r="F21" i="1"/>
  <c r="H20" i="1"/>
  <c r="G20" i="1"/>
  <c r="F20" i="1"/>
  <c r="H19" i="1"/>
  <c r="G19" i="1"/>
  <c r="F19" i="1"/>
  <c r="H18" i="1"/>
  <c r="G18" i="1"/>
  <c r="F18" i="1"/>
  <c r="H17" i="1"/>
  <c r="G17" i="1"/>
  <c r="F17" i="1"/>
  <c r="H16" i="1"/>
  <c r="G16" i="1"/>
  <c r="F16" i="1"/>
  <c r="H15" i="1"/>
  <c r="G15" i="1"/>
  <c r="F15" i="1"/>
  <c r="H14" i="1"/>
  <c r="G14" i="1"/>
  <c r="F14" i="1"/>
  <c r="H13" i="1"/>
  <c r="G13" i="1"/>
  <c r="F13" i="1"/>
  <c r="H12" i="1"/>
  <c r="G12" i="1"/>
  <c r="F12" i="1"/>
  <c r="H11" i="1"/>
  <c r="G11" i="1"/>
  <c r="F11" i="1"/>
  <c r="H10" i="1"/>
  <c r="G10" i="1"/>
  <c r="F10" i="1"/>
  <c r="H9" i="1"/>
  <c r="G9" i="1"/>
  <c r="F9" i="1"/>
  <c r="H8" i="1"/>
  <c r="G8" i="1"/>
  <c r="F8" i="1"/>
  <c r="H7" i="1"/>
  <c r="G7" i="1"/>
  <c r="F7" i="1"/>
</calcChain>
</file>

<file path=xl/sharedStrings.xml><?xml version="1.0" encoding="utf-8"?>
<sst xmlns="http://schemas.openxmlformats.org/spreadsheetml/2006/main" count="75" uniqueCount="71">
  <si>
    <t>АНАЛИТИЧЕСКИЙ РЭНКИНГ</t>
  </si>
  <si>
    <t>финансовой устойчивости оценочных организаций по величине собственного капитала (2023, 2024, 2025 гг.)</t>
  </si>
  <si>
    <t>Категория «А» - Российская Федерация. Федеральные округа - Субъекты Российской Федерации</t>
  </si>
  <si>
    <t>Номинация «Оценка» UNi(Оц)</t>
  </si>
  <si>
    <t>Статус конкурентоспособности по капиталу</t>
  </si>
  <si>
    <t xml:space="preserve">Наименование бренда </t>
  </si>
  <si>
    <t>ИНН</t>
  </si>
  <si>
    <t>Дата регистрации</t>
  </si>
  <si>
    <t>Место нахождения юридического лица</t>
  </si>
  <si>
    <t>Капитал
(тыс. руб.)</t>
  </si>
  <si>
    <t>Чистая прибыль (тыс. руб.)</t>
  </si>
  <si>
    <t>Коэффициент рентабельности продаж (%)</t>
  </si>
  <si>
    <t>Количество 
штатных
оценщиков
(чел.)</t>
  </si>
  <si>
    <t>Капитал 2025</t>
  </si>
  <si>
    <t>капитал 2024</t>
  </si>
  <si>
    <t>Капитал 2023</t>
  </si>
  <si>
    <t>Чистая прибыль 2025</t>
  </si>
  <si>
    <t>Чистая прибыль 2024</t>
  </si>
  <si>
    <t>Чистая прибыль 2023</t>
  </si>
  <si>
    <t>ООО «Городской центр оценки и консалтинга»</t>
  </si>
  <si>
    <t>Московская область, Одинцово</t>
  </si>
  <si>
    <t>ООО «Приволжский центр финансового консалтинга и оценки»</t>
  </si>
  <si>
    <t>Нижний Новгород</t>
  </si>
  <si>
    <t xml:space="preserve">ООО «Терра Докс Инвест» </t>
  </si>
  <si>
    <t>Ростов-на-Дону</t>
  </si>
  <si>
    <t xml:space="preserve">ООО «Экспертное бюро оценки и консалтинга» </t>
  </si>
  <si>
    <t xml:space="preserve">ООО «ФИНКОН ЭКСПЕРТ» </t>
  </si>
  <si>
    <t>Воронеж</t>
  </si>
  <si>
    <t xml:space="preserve">ООО «Прайс» </t>
  </si>
  <si>
    <t>Нефтеюганск</t>
  </si>
  <si>
    <t>ООО «Центр развития инвестиций»</t>
  </si>
  <si>
    <t>Владивосток</t>
  </si>
  <si>
    <t>ООО «Агентство Оценки Ковалевой и КО»</t>
  </si>
  <si>
    <t>Смоленск</t>
  </si>
  <si>
    <t xml:space="preserve">ООО Группа Компаний «ТАУН» </t>
  </si>
  <si>
    <t>Волгоград</t>
  </si>
  <si>
    <t xml:space="preserve">ООО «Бюро оценки «ТОККО» </t>
  </si>
  <si>
    <t>Томск</t>
  </si>
  <si>
    <t xml:space="preserve">ООО «Областной центр экспертиз» </t>
  </si>
  <si>
    <t>Екатеринбург</t>
  </si>
  <si>
    <t xml:space="preserve">ООО «Агентство финансовых консультантов «Концепт» </t>
  </si>
  <si>
    <t>Петропавловск-Камчатский</t>
  </si>
  <si>
    <t>ООО «Компания «Оценочный стандарт»</t>
  </si>
  <si>
    <t>ООО «Региональный центр оценки и финансового консалтинга»</t>
  </si>
  <si>
    <t>ООО «Оценка.Консалтинг.Аудит.»</t>
  </si>
  <si>
    <t>Ижевск</t>
  </si>
  <si>
    <t xml:space="preserve">ООО «АКЦЕПТ» </t>
  </si>
  <si>
    <t>Казань</t>
  </si>
  <si>
    <t xml:space="preserve">ООО «Независимая оценка» </t>
  </si>
  <si>
    <t xml:space="preserve">Калиниград </t>
  </si>
  <si>
    <t xml:space="preserve">ООО «Стандарт Авир» </t>
  </si>
  <si>
    <t>Орёл</t>
  </si>
  <si>
    <t xml:space="preserve">ООО «Лендлорд-Эксперт» </t>
  </si>
  <si>
    <t xml:space="preserve">ООО «Хабаровское агентство юридической экспертизы и оценки имущества» </t>
  </si>
  <si>
    <t>Хабаровск</t>
  </si>
  <si>
    <t xml:space="preserve">ООО «ВСЯ ОЦЕНКА» </t>
  </si>
  <si>
    <t>Кемерово</t>
  </si>
  <si>
    <t xml:space="preserve">ООО «Эксперт-М» </t>
  </si>
  <si>
    <t xml:space="preserve">Владикавказ </t>
  </si>
  <si>
    <t>1 - Статус конкурентоспособности подтверждается Свидетельством</t>
  </si>
  <si>
    <t>2 - Наименование бренда - по ОГРН</t>
  </si>
  <si>
    <t>3 - ИНН - по ЕГРЮЛ </t>
  </si>
  <si>
    <t>4 - Дата регистрации - по ЕГРЮЛ</t>
  </si>
  <si>
    <t>5 - Место нахождения юридического лица - согласно п. 2 Ст. 54 ГК РФ</t>
  </si>
  <si>
    <t>6 - Капитал (баланс - строка 1300) (тыс. руб.) - средний показатель за 2023, 2024, 2025 гг.</t>
  </si>
  <si>
    <t>7 - Чистая прибыль (отчет о финансовых резульататх - строка 2400) (тыс. руб.) - средний показатель за 2023, 2024, 2025 гг.</t>
  </si>
  <si>
    <t>8 - Коэффициент рентабельности продаж (%) - по формуле: ROS = (Прибыль / Выручка) × 100% - по итогам 2025 г.</t>
  </si>
  <si>
    <t>9 - Количество штатных оценщиков (чел.) согласно Ст. 15.1. ФЗ № 135-ФЗ- на дату проведения рэнкинга.</t>
  </si>
  <si>
    <t xml:space="preserve">Методология разработана и зарегистрирована как объект интеллектуальной собственности (С) Зиновьевой Майей Александровной (Рег. № 1346-270-629 от 07.04.2026 г.) </t>
  </si>
  <si>
    <t>Экспертно-аналитическая и информационно-рейтинговая компания «ЮНИПРАВЭКС» (ОГРН 1027739521886 Рег. от 06.08.1997 г.) (г. Москва) - оператор, осуществляющий обработку персональных данных. Дата и основание внесения в Реестр операторов Роскомнадзора: Приказ № 72 от 13.02.2026 г. Регистрационный номер: 77-26-534685
Генеральный директор - Зимин Виктор Алексеевич
Тел.: +7 (916) 589-26-56
E-mail: unipravex@yandex.ru
www.unipravex.ru / www.ЮНИПРАВЭКС.РФ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</si>
</sst>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1A1A1A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0"/>
      <name val="PT Sans"/>
      <family val="2"/>
      <charset val="204"/>
    </font>
    <font>
      <sz val="10"/>
      <name val="Arial"/>
      <family val="2"/>
      <charset val="204"/>
    </font>
    <font>
      <sz val="10"/>
      <color rgb="FF1A1A1A"/>
      <name val="Arial"/>
      <family val="2"/>
      <charset val="204"/>
    </font>
    <font>
      <sz val="10"/>
      <name val="PT Sans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"/>
    </xf>
    <xf numFmtId="1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3" fontId="2" fillId="0" borderId="0" xfId="0" applyNumberFormat="1" applyFont="1"/>
    <xf numFmtId="0" fontId="8" fillId="0" borderId="0" xfId="0" applyFont="1"/>
    <xf numFmtId="3" fontId="9" fillId="0" borderId="0" xfId="0" applyNumberFormat="1" applyFont="1" applyAlignment="1">
      <alignment horizontal="center"/>
    </xf>
    <xf numFmtId="3" fontId="10" fillId="0" borderId="0" xfId="0" applyNumberFormat="1" applyFont="1"/>
    <xf numFmtId="0" fontId="8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11" fillId="0" borderId="0" xfId="0" applyFont="1"/>
    <xf numFmtId="0" fontId="12" fillId="0" borderId="0" xfId="0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18">
    <dxf>
      <font>
        <strike val="0"/>
        <outline val="0"/>
        <shadow val="0"/>
        <u val="none"/>
        <vertAlign val="baseline"/>
        <sz val="11"/>
        <color theme="0"/>
        <name val="Calibri"/>
        <family val="2"/>
        <charset val="204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charset val="204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charset val="204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charset val="204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charset val="204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charset val="204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numFmt numFmtId="19" formatCode="dd/mm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1A1A1A"/>
        <name val="Calibri"/>
        <family val="2"/>
        <charset val="204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</dxf>
    <dxf>
      <font>
        <b/>
        <strike val="0"/>
        <outline val="0"/>
        <shadow val="0"/>
        <u val="none"/>
        <vertAlign val="baseline"/>
        <sz val="11"/>
        <name val="Calibri"/>
        <family val="2"/>
        <charset val="204"/>
        <scheme val="minor"/>
      </font>
      <alignment horizontal="center" vertical="bottom" textRotation="0" wrapText="0" indent="0" justifyLastLine="0" shrinkToFit="0" readingOrder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04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04"/>
        <scheme val="minor"/>
      </font>
      <alignment horizontal="center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B3A2439-3D35-495F-BA8A-4C5C4B065D4D}" name="Таблица1345" displayName="Таблица1345" ref="A6:O28" totalsRowShown="0" headerRowDxfId="17" dataDxfId="16" tableBorderDxfId="15">
  <autoFilter ref="A6:O28" xr:uid="{90ED868C-A45E-417D-A270-C59BD67497D3}"/>
  <sortState xmlns:xlrd2="http://schemas.microsoft.com/office/spreadsheetml/2017/richdata2" ref="A7:O28">
    <sortCondition descending="1" ref="F7:F28"/>
  </sortState>
  <tableColumns count="15">
    <tableColumn id="1" xr3:uid="{1C96A310-0C0F-4E3B-99F9-4FC72CDAED90}" name="Статус конкурентоспособности по капиталу" dataDxfId="14"/>
    <tableColumn id="2" xr3:uid="{081B235D-2BAF-4596-854D-EB01182A97F2}" name="Наименование бренда " dataDxfId="13"/>
    <tableColumn id="7" xr3:uid="{A7688996-5A51-4274-B009-D8602C9F5BF5}" name="ИНН" dataDxfId="12"/>
    <tableColumn id="9" xr3:uid="{8A772FB4-A63E-4F8C-863A-C97FE4B976BB}" name="Дата регистрации" dataDxfId="11"/>
    <tableColumn id="3" xr3:uid="{9F6BB3C1-5AC8-47C2-8D28-AA1F87091B78}" name="Место нахождения юридического лица" dataDxfId="10"/>
    <tableColumn id="8" xr3:uid="{D64DA8F5-809D-408A-8BB9-8163375B38C9}" name="Капитал_x000a_(тыс. руб.)" dataDxfId="9">
      <calculatedColumnFormula>AVERAGE(Таблица1345[[#This Row],[Капитал 2025]:[Капитал 2023]])</calculatedColumnFormula>
    </tableColumn>
    <tableColumn id="5" xr3:uid="{48B672BC-7DF8-47B8-B1F2-BF562C26A443}" name="Чистая прибыль (тыс. руб.)" dataDxfId="8">
      <calculatedColumnFormula>AVERAGE(Таблица1345[[#This Row],[Чистая прибыль 2025]:[Чистая прибыль 2023]])</calculatedColumnFormula>
    </tableColumn>
    <tableColumn id="6" xr3:uid="{53907AE1-595A-4C22-8985-0ACF90A2050F}" name="Коэффициент рентабельности продаж (%)" dataDxfId="7">
      <calculatedColumnFormula>(G7/#REF!)*100</calculatedColumnFormula>
    </tableColumn>
    <tableColumn id="10" xr3:uid="{16843840-FDF3-4141-B499-917082F5D69D}" name="Количество _x000a_штатных_x000a_оценщиков_x000a_(чел.)" dataDxfId="6"/>
    <tableColumn id="11" xr3:uid="{7DA5B186-00B7-400D-B057-84547A762DF8}" name="Капитал 2025" dataDxfId="5"/>
    <tableColumn id="12" xr3:uid="{5B95D90E-9D47-4CD7-96A2-CEE9BC280F6A}" name="капитал 2024" dataDxfId="4"/>
    <tableColumn id="13" xr3:uid="{C0256218-A245-4FD1-8626-70DF85C53C59}" name="Капитал 2023" dataDxfId="3"/>
    <tableColumn id="14" xr3:uid="{67D24B6F-2BE4-496E-A2C0-881FAA7D1DB5}" name="Чистая прибыль 2025" dataDxfId="2"/>
    <tableColumn id="15" xr3:uid="{A0B85DFD-5C0A-4EE8-B19C-0F0E01F722A3}" name="Чистая прибыль 2024" dataDxfId="1"/>
    <tableColumn id="16" xr3:uid="{9940A362-DF0D-4040-8B9E-84B82099A11A}" name="Чистая прибыль 2023" dataDxfId="0"/>
  </tableColumns>
  <tableStyleInfo name="TableStyleLight6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5CCE0-0399-4937-8021-A0C567139EAB}">
  <dimension ref="A1:O80"/>
  <sheetViews>
    <sheetView tabSelected="1" topLeftCell="E1" workbookViewId="0">
      <selection activeCell="A28" sqref="A28"/>
    </sheetView>
  </sheetViews>
  <sheetFormatPr defaultRowHeight="15" x14ac:dyDescent="0.2"/>
  <cols>
    <col min="1" max="1" width="19.37109375" customWidth="1"/>
    <col min="2" max="2" width="57.03515625" customWidth="1"/>
    <col min="3" max="3" width="20.04296875" customWidth="1"/>
    <col min="4" max="4" width="16.140625" customWidth="1"/>
    <col min="5" max="5" width="25.01953125" style="23" customWidth="1"/>
    <col min="6" max="6" width="13.85546875" customWidth="1"/>
    <col min="7" max="7" width="18.5625" customWidth="1"/>
    <col min="8" max="8" width="20.17578125" customWidth="1"/>
    <col min="9" max="9" width="15.19921875" customWidth="1"/>
    <col min="10" max="10" width="10.22265625" style="1" hidden="1" customWidth="1"/>
    <col min="11" max="11" width="0.1328125" style="1" customWidth="1"/>
    <col min="12" max="12" width="10.625" style="1" hidden="1" customWidth="1"/>
    <col min="13" max="13" width="10.0859375" style="1" hidden="1" customWidth="1"/>
    <col min="14" max="14" width="17.08203125" style="1" hidden="1" customWidth="1"/>
    <col min="15" max="15" width="20.71484375" style="1" hidden="1" customWidth="1"/>
  </cols>
  <sheetData>
    <row r="1" spans="1:15" ht="21" x14ac:dyDescent="0.3">
      <c r="B1" s="26" t="s">
        <v>0</v>
      </c>
      <c r="C1" s="26"/>
      <c r="D1" s="26"/>
      <c r="E1" s="26"/>
      <c r="F1" s="26"/>
      <c r="G1" s="26"/>
    </row>
    <row r="2" spans="1:15" ht="21" x14ac:dyDescent="0.3">
      <c r="B2" s="26" t="s">
        <v>1</v>
      </c>
      <c r="C2" s="26"/>
      <c r="D2" s="26"/>
      <c r="E2" s="26"/>
      <c r="F2" s="26"/>
      <c r="G2" s="26"/>
    </row>
    <row r="3" spans="1:15" ht="18.75" x14ac:dyDescent="0.25">
      <c r="B3" s="27" t="s">
        <v>2</v>
      </c>
      <c r="C3" s="27"/>
      <c r="D3" s="27"/>
      <c r="E3" s="27"/>
      <c r="F3" s="27"/>
      <c r="G3" s="27"/>
    </row>
    <row r="4" spans="1:15" ht="18.75" x14ac:dyDescent="0.25">
      <c r="B4" s="27" t="s">
        <v>3</v>
      </c>
      <c r="C4" s="27"/>
      <c r="D4" s="27"/>
      <c r="E4" s="27"/>
      <c r="F4" s="27"/>
      <c r="G4" s="27"/>
    </row>
    <row r="5" spans="1:15" x14ac:dyDescent="0.2">
      <c r="B5" s="28"/>
      <c r="C5" s="28"/>
      <c r="D5" s="28"/>
      <c r="E5" s="28"/>
      <c r="F5" s="28"/>
      <c r="G5" s="28"/>
    </row>
    <row r="6" spans="1:15" ht="82.9" customHeight="1" x14ac:dyDescent="0.2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3" t="s">
        <v>13</v>
      </c>
      <c r="K6" s="3" t="s">
        <v>14</v>
      </c>
      <c r="L6" s="3" t="s">
        <v>15</v>
      </c>
      <c r="M6" s="3" t="s">
        <v>16</v>
      </c>
      <c r="N6" s="3" t="s">
        <v>17</v>
      </c>
      <c r="O6" s="3" t="s">
        <v>18</v>
      </c>
    </row>
    <row r="7" spans="1:15" x14ac:dyDescent="0.2">
      <c r="A7" s="4">
        <v>1</v>
      </c>
      <c r="B7" s="5" t="s">
        <v>19</v>
      </c>
      <c r="C7" s="6">
        <v>3255046536</v>
      </c>
      <c r="D7" s="7">
        <v>38537</v>
      </c>
      <c r="E7" s="8" t="s">
        <v>20</v>
      </c>
      <c r="F7" s="9">
        <f>AVERAGE(Таблица1345[[#This Row],[Капитал 2025]:[Капитал 2023]])</f>
        <v>39599.333333333336</v>
      </c>
      <c r="G7" s="9">
        <f>AVERAGE(Таблица1345[[#This Row],[Чистая прибыль 2025]:[Чистая прибыль 2023]])</f>
        <v>2904</v>
      </c>
      <c r="H7" s="10">
        <f>(Таблица1345[[#This Row],[Чистая прибыль 2025]]/52938)*100</f>
        <v>22.375231402773053</v>
      </c>
      <c r="I7" s="9">
        <v>10</v>
      </c>
      <c r="J7" s="11">
        <v>45126</v>
      </c>
      <c r="K7" s="11">
        <v>33281</v>
      </c>
      <c r="L7" s="11">
        <v>40391</v>
      </c>
      <c r="M7" s="11">
        <v>11845</v>
      </c>
      <c r="N7" s="11">
        <v>-7109</v>
      </c>
      <c r="O7" s="11">
        <v>3976</v>
      </c>
    </row>
    <row r="8" spans="1:15" x14ac:dyDescent="0.2">
      <c r="A8" s="4">
        <v>2</v>
      </c>
      <c r="B8" s="12" t="s">
        <v>21</v>
      </c>
      <c r="C8" s="6">
        <v>5257039538</v>
      </c>
      <c r="D8" s="7">
        <v>42088</v>
      </c>
      <c r="E8" s="8" t="s">
        <v>22</v>
      </c>
      <c r="F8" s="9">
        <f>AVERAGE(Таблица1345[[#This Row],[Капитал 2025]:[Капитал 2023]])</f>
        <v>39066.666666666664</v>
      </c>
      <c r="G8" s="13">
        <f>AVERAGE(Таблица1345[[#This Row],[Чистая прибыль 2025]:[Чистая прибыль 2023]])</f>
        <v>45094</v>
      </c>
      <c r="H8" s="10">
        <f>(Таблица1345[[#This Row],[Чистая прибыль 2025]]/83312)*100</f>
        <v>29.594776262723254</v>
      </c>
      <c r="I8" s="9">
        <v>10</v>
      </c>
      <c r="J8" s="11">
        <v>42905</v>
      </c>
      <c r="K8" s="11">
        <v>51847</v>
      </c>
      <c r="L8" s="11">
        <v>22448</v>
      </c>
      <c r="M8" s="11">
        <v>24656</v>
      </c>
      <c r="N8" s="11">
        <v>59898</v>
      </c>
      <c r="O8" s="11">
        <v>50728</v>
      </c>
    </row>
    <row r="9" spans="1:15" x14ac:dyDescent="0.2">
      <c r="A9" s="4">
        <v>3</v>
      </c>
      <c r="B9" s="5" t="s">
        <v>23</v>
      </c>
      <c r="C9" s="6">
        <v>6163077642</v>
      </c>
      <c r="D9" s="7">
        <v>38776</v>
      </c>
      <c r="E9" s="8" t="s">
        <v>24</v>
      </c>
      <c r="F9" s="9">
        <f>AVERAGE(Таблица1345[[#This Row],[Капитал 2025]:[Капитал 2023]])</f>
        <v>38870.666666666664</v>
      </c>
      <c r="G9" s="9">
        <f>AVERAGE(Таблица1345[[#This Row],[Чистая прибыль 2025]:[Чистая прибыль 2023]])</f>
        <v>33854.333333333336</v>
      </c>
      <c r="H9" s="10">
        <f>(Таблица1345[[#This Row],[Чистая прибыль 2025]]/134049)*100</f>
        <v>51.944438227812221</v>
      </c>
      <c r="I9" s="9">
        <v>7</v>
      </c>
      <c r="J9" s="11">
        <v>63251</v>
      </c>
      <c r="K9" s="11">
        <v>30111</v>
      </c>
      <c r="L9" s="11">
        <v>23250</v>
      </c>
      <c r="M9" s="11">
        <v>69631</v>
      </c>
      <c r="N9" s="11">
        <v>19038</v>
      </c>
      <c r="O9" s="11">
        <v>12894</v>
      </c>
    </row>
    <row r="10" spans="1:15" x14ac:dyDescent="0.2">
      <c r="A10" s="4">
        <v>4</v>
      </c>
      <c r="B10" s="12" t="s">
        <v>25</v>
      </c>
      <c r="C10" s="6">
        <v>6165187746</v>
      </c>
      <c r="D10" s="7">
        <v>41697</v>
      </c>
      <c r="E10" s="8" t="s">
        <v>24</v>
      </c>
      <c r="F10" s="9">
        <f>AVERAGE(Таблица1345[[#This Row],[Капитал 2025]:[Капитал 2023]])</f>
        <v>28610</v>
      </c>
      <c r="G10" s="13">
        <f>AVERAGE(Таблица1345[[#This Row],[Чистая прибыль 2025]:[Чистая прибыль 2023]])</f>
        <v>27273.333333333332</v>
      </c>
      <c r="H10" s="10">
        <f>(Таблица1345[[#This Row],[Чистая прибыль 2025]]/42469)*100</f>
        <v>66.177682544915115</v>
      </c>
      <c r="I10" s="9">
        <v>9</v>
      </c>
      <c r="J10" s="11">
        <v>29085</v>
      </c>
      <c r="K10" s="11">
        <v>29217</v>
      </c>
      <c r="L10" s="11">
        <v>27528</v>
      </c>
      <c r="M10" s="11">
        <v>28105</v>
      </c>
      <c r="N10" s="11">
        <v>29192</v>
      </c>
      <c r="O10" s="11">
        <v>24523</v>
      </c>
    </row>
    <row r="11" spans="1:15" x14ac:dyDescent="0.2">
      <c r="A11" s="4">
        <v>5</v>
      </c>
      <c r="B11" s="5" t="s">
        <v>26</v>
      </c>
      <c r="C11" s="6">
        <v>3664139728</v>
      </c>
      <c r="D11" s="7">
        <v>35523</v>
      </c>
      <c r="E11" s="8" t="s">
        <v>27</v>
      </c>
      <c r="F11" s="9">
        <f>AVERAGE(Таблица1345[[#This Row],[Капитал 2025]:[Капитал 2023]])</f>
        <v>25819.333333333332</v>
      </c>
      <c r="G11" s="9">
        <f>AVERAGE(Таблица1345[[#This Row],[Чистая прибыль 2025]:[Чистая прибыль 2023]])</f>
        <v>8528.3333333333339</v>
      </c>
      <c r="H11" s="10">
        <f>(Таблица1345[[#This Row],[Чистая прибыль 2025]]/16954)*100</f>
        <v>0.74318744838976047</v>
      </c>
      <c r="I11" s="9">
        <v>7</v>
      </c>
      <c r="J11" s="11">
        <v>22609</v>
      </c>
      <c r="K11" s="11">
        <v>28368</v>
      </c>
      <c r="L11" s="11">
        <v>26481</v>
      </c>
      <c r="M11" s="1">
        <v>126</v>
      </c>
      <c r="N11" s="11">
        <v>10497</v>
      </c>
      <c r="O11" s="11">
        <v>14962</v>
      </c>
    </row>
    <row r="12" spans="1:15" x14ac:dyDescent="0.2">
      <c r="A12" s="4">
        <v>6</v>
      </c>
      <c r="B12" s="12" t="s">
        <v>28</v>
      </c>
      <c r="C12" s="6">
        <v>8619006958</v>
      </c>
      <c r="D12" s="7">
        <v>35769</v>
      </c>
      <c r="E12" s="8" t="s">
        <v>29</v>
      </c>
      <c r="F12" s="9">
        <f>AVERAGE(Таблица1345[[#This Row],[Капитал 2025]:[Капитал 2023]])</f>
        <v>20065.666666666668</v>
      </c>
      <c r="G12" s="13">
        <f>AVERAGE(Таблица1345[[#This Row],[Чистая прибыль 2025]:[Чистая прибыль 2023]])</f>
        <v>7418.333333333333</v>
      </c>
      <c r="H12" s="10">
        <f>(Таблица1345[[#This Row],[Чистая прибыль 2025]]/36241)*100</f>
        <v>14.853342898926631</v>
      </c>
      <c r="I12" s="9">
        <v>5</v>
      </c>
      <c r="J12" s="11">
        <v>20912</v>
      </c>
      <c r="K12" s="11">
        <v>15529</v>
      </c>
      <c r="L12" s="11">
        <v>23756</v>
      </c>
      <c r="M12" s="11">
        <v>5383</v>
      </c>
      <c r="N12" s="11">
        <v>1039</v>
      </c>
      <c r="O12" s="11">
        <v>15833</v>
      </c>
    </row>
    <row r="13" spans="1:15" x14ac:dyDescent="0.2">
      <c r="A13" s="4">
        <v>7</v>
      </c>
      <c r="B13" s="5" t="s">
        <v>30</v>
      </c>
      <c r="C13" s="6">
        <v>2540054942</v>
      </c>
      <c r="D13" s="7">
        <v>36441</v>
      </c>
      <c r="E13" s="8" t="s">
        <v>31</v>
      </c>
      <c r="F13" s="9">
        <f>AVERAGE(Таблица1345[[#This Row],[Капитал 2025]:[Капитал 2023]])</f>
        <v>19914</v>
      </c>
      <c r="G13" s="9">
        <f>AVERAGE(Таблица1345[[#This Row],[Чистая прибыль 2025]:[Чистая прибыль 2023]])</f>
        <v>-227</v>
      </c>
      <c r="H13" s="10">
        <f>(Таблица1345[[#This Row],[Чистая прибыль 2025]]/26728)*100</f>
        <v>-11.156839269679738</v>
      </c>
      <c r="I13" s="9">
        <v>5</v>
      </c>
      <c r="J13" s="11">
        <v>18274</v>
      </c>
      <c r="K13" s="11">
        <v>21256</v>
      </c>
      <c r="L13" s="11">
        <v>20212</v>
      </c>
      <c r="M13" s="11">
        <v>-2982</v>
      </c>
      <c r="N13" s="11">
        <v>1044</v>
      </c>
      <c r="O13" s="11">
        <v>1257</v>
      </c>
    </row>
    <row r="14" spans="1:15" x14ac:dyDescent="0.2">
      <c r="A14" s="4">
        <v>8</v>
      </c>
      <c r="B14" s="12" t="s">
        <v>32</v>
      </c>
      <c r="C14" s="6">
        <v>6724004191</v>
      </c>
      <c r="D14" s="7">
        <v>35207</v>
      </c>
      <c r="E14" s="8" t="s">
        <v>33</v>
      </c>
      <c r="F14" s="13">
        <f>AVERAGE(Таблица1345[[#This Row],[Капитал 2025]:[Капитал 2023]])</f>
        <v>16687.666666666668</v>
      </c>
      <c r="G14" s="13">
        <f>AVERAGE(Таблица1345[[#This Row],[Чистая прибыль 2025]:[Чистая прибыль 2023]])</f>
        <v>991.33333333333337</v>
      </c>
      <c r="H14" s="10">
        <f>(Таблица1345[[#This Row],[Чистая прибыль 2025]]/22585)*100</f>
        <v>0.58445871153420415</v>
      </c>
      <c r="I14" s="9">
        <v>6</v>
      </c>
      <c r="J14" s="11">
        <v>15058</v>
      </c>
      <c r="K14" s="11">
        <v>17215</v>
      </c>
      <c r="L14" s="11">
        <v>17790</v>
      </c>
      <c r="M14" s="1">
        <v>132</v>
      </c>
      <c r="N14" s="1">
        <v>125</v>
      </c>
      <c r="O14" s="1">
        <v>2717</v>
      </c>
    </row>
    <row r="15" spans="1:15" x14ac:dyDescent="0.2">
      <c r="A15" s="4">
        <v>9</v>
      </c>
      <c r="B15" s="5" t="s">
        <v>34</v>
      </c>
      <c r="C15" s="6">
        <v>3444115633</v>
      </c>
      <c r="D15" s="7">
        <v>38177</v>
      </c>
      <c r="E15" s="8" t="s">
        <v>35</v>
      </c>
      <c r="F15" s="9">
        <f>AVERAGE(Таблица1345[[#This Row],[Капитал 2025]:[Капитал 2023]])</f>
        <v>11191</v>
      </c>
      <c r="G15" s="9">
        <f>AVERAGE(Таблица1345[[#This Row],[Чистая прибыль 2025]:[Чистая прибыль 2023]])</f>
        <v>4195</v>
      </c>
      <c r="H15" s="10">
        <f>(Таблица1345[[#This Row],[Чистая прибыль 2025]]/14757)*100</f>
        <v>14.657450701362066</v>
      </c>
      <c r="I15" s="9">
        <v>5</v>
      </c>
      <c r="J15" s="11">
        <v>8707</v>
      </c>
      <c r="K15" s="11">
        <v>11194</v>
      </c>
      <c r="L15" s="11">
        <v>13672</v>
      </c>
      <c r="M15" s="11">
        <v>2163</v>
      </c>
      <c r="N15" s="11">
        <v>2521</v>
      </c>
      <c r="O15" s="11">
        <v>7901</v>
      </c>
    </row>
    <row r="16" spans="1:15" x14ac:dyDescent="0.2">
      <c r="A16" s="4">
        <v>10</v>
      </c>
      <c r="B16" s="12" t="s">
        <v>36</v>
      </c>
      <c r="C16" s="6">
        <v>7017029272</v>
      </c>
      <c r="D16" s="7">
        <v>36950</v>
      </c>
      <c r="E16" s="8" t="s">
        <v>37</v>
      </c>
      <c r="F16" s="13">
        <f>AVERAGE(Таблица1345[[#This Row],[Капитал 2025]:[Капитал 2023]])</f>
        <v>10719</v>
      </c>
      <c r="G16" s="13">
        <f>AVERAGE(Таблица1345[[#This Row],[Чистая прибыль 2025]:[Чистая прибыль 2023]])</f>
        <v>1281.6666666666667</v>
      </c>
      <c r="H16" s="10">
        <f>(Таблица1345[[#This Row],[Чистая прибыль 2025]]/23518)*100</f>
        <v>9.613912747682626</v>
      </c>
      <c r="I16" s="9">
        <v>5</v>
      </c>
      <c r="J16" s="11">
        <v>11589</v>
      </c>
      <c r="K16" s="11">
        <v>9329</v>
      </c>
      <c r="L16" s="11">
        <v>11239</v>
      </c>
      <c r="M16" s="11">
        <v>2261</v>
      </c>
      <c r="N16" s="11">
        <v>-1908</v>
      </c>
      <c r="O16" s="11">
        <v>3492</v>
      </c>
    </row>
    <row r="17" spans="1:15" x14ac:dyDescent="0.2">
      <c r="A17" s="4">
        <v>11</v>
      </c>
      <c r="B17" s="5" t="s">
        <v>38</v>
      </c>
      <c r="C17" s="6">
        <v>6639007339</v>
      </c>
      <c r="D17" s="7">
        <v>35717</v>
      </c>
      <c r="E17" s="8" t="s">
        <v>39</v>
      </c>
      <c r="F17" s="9">
        <f>AVERAGE(Таблица1345[[#This Row],[Капитал 2025]:[Капитал 2023]])</f>
        <v>9687.3333333333339</v>
      </c>
      <c r="G17" s="9">
        <f>AVERAGE(Таблица1345[[#This Row],[Чистая прибыль 2025]:[Чистая прибыль 2023]])</f>
        <v>636</v>
      </c>
      <c r="H17" s="10">
        <f>(Таблица1345[[#This Row],[Чистая прибыль 2025]]/17340)*100</f>
        <v>0.13840830449826988</v>
      </c>
      <c r="I17" s="9">
        <v>7</v>
      </c>
      <c r="J17" s="14">
        <v>7840</v>
      </c>
      <c r="K17" s="14">
        <v>11089</v>
      </c>
      <c r="L17" s="14">
        <v>10133</v>
      </c>
      <c r="M17" s="1">
        <v>24</v>
      </c>
      <c r="N17" s="1">
        <v>897</v>
      </c>
      <c r="O17" s="1">
        <v>987</v>
      </c>
    </row>
    <row r="18" spans="1:15" x14ac:dyDescent="0.2">
      <c r="A18" s="4">
        <v>12</v>
      </c>
      <c r="B18" s="5" t="s">
        <v>40</v>
      </c>
      <c r="C18" s="6">
        <v>4101112290</v>
      </c>
      <c r="D18" s="7">
        <v>38999</v>
      </c>
      <c r="E18" s="8" t="s">
        <v>41</v>
      </c>
      <c r="F18" s="9">
        <f>AVERAGE(Таблица1345[[#This Row],[Капитал 2025]:[Капитал 2023]])</f>
        <v>5585.333333333333</v>
      </c>
      <c r="G18" s="9">
        <f>AVERAGE(Таблица1345[[#This Row],[Чистая прибыль 2025]:[Чистая прибыль 2023]])</f>
        <v>7393.333333333333</v>
      </c>
      <c r="H18" s="10">
        <f>(Таблица1345[[#This Row],[Чистая прибыль 2025]]/17674)*100</f>
        <v>12.566481837727736</v>
      </c>
      <c r="I18" s="9">
        <v>6</v>
      </c>
      <c r="J18" s="11">
        <v>5933</v>
      </c>
      <c r="K18" s="11">
        <v>5512</v>
      </c>
      <c r="L18" s="11">
        <v>5311</v>
      </c>
      <c r="M18" s="11">
        <v>2221</v>
      </c>
      <c r="N18" s="11">
        <v>11411</v>
      </c>
      <c r="O18" s="11">
        <v>8548</v>
      </c>
    </row>
    <row r="19" spans="1:15" x14ac:dyDescent="0.2">
      <c r="A19" s="4">
        <v>13</v>
      </c>
      <c r="B19" s="15" t="s">
        <v>42</v>
      </c>
      <c r="C19" s="6">
        <v>5262109597</v>
      </c>
      <c r="D19" s="7">
        <v>37481</v>
      </c>
      <c r="E19" s="8" t="s">
        <v>22</v>
      </c>
      <c r="F19" s="13">
        <f>AVERAGE(Таблица1345[[#This Row],[Капитал 2025]:[Капитал 2023]])</f>
        <v>5364</v>
      </c>
      <c r="G19" s="13">
        <f>AVERAGE(Таблица1345[[#This Row],[Чистая прибыль 2025]:[Чистая прибыль 2023]])</f>
        <v>3089.3333333333335</v>
      </c>
      <c r="H19" s="10">
        <f>(Таблица1345[[#This Row],[Чистая прибыль 2025]]/23204)*100</f>
        <v>22.970177555593864</v>
      </c>
      <c r="I19" s="9">
        <v>6</v>
      </c>
      <c r="J19" s="11">
        <v>5972</v>
      </c>
      <c r="K19" s="11">
        <v>5848</v>
      </c>
      <c r="L19" s="11">
        <v>4272</v>
      </c>
      <c r="M19" s="11">
        <v>5330</v>
      </c>
      <c r="N19" s="11">
        <v>2582</v>
      </c>
      <c r="O19" s="11">
        <v>1356</v>
      </c>
    </row>
    <row r="20" spans="1:15" ht="14.45" customHeight="1" x14ac:dyDescent="0.2">
      <c r="A20" s="4">
        <v>14</v>
      </c>
      <c r="B20" s="15" t="s">
        <v>43</v>
      </c>
      <c r="C20" s="6">
        <v>3443061865</v>
      </c>
      <c r="D20" s="7">
        <v>38282</v>
      </c>
      <c r="E20" s="8" t="s">
        <v>35</v>
      </c>
      <c r="F20" s="9">
        <f>AVERAGE(Таблица1345[[#This Row],[Капитал 2025]:[Капитал 2023]])</f>
        <v>2783.3333333333335</v>
      </c>
      <c r="G20" s="13">
        <f>AVERAGE(Таблица1345[[#This Row],[Чистая прибыль 2025]:[Чистая прибыль 2023]])</f>
        <v>9519.3333333333339</v>
      </c>
      <c r="H20" s="10">
        <f>(Таблица1345[[#This Row],[Чистая прибыль 2025]]/18321)*100</f>
        <v>34.55051580153922</v>
      </c>
      <c r="I20" s="9">
        <v>6</v>
      </c>
      <c r="J20" s="11">
        <v>2804</v>
      </c>
      <c r="K20" s="11">
        <v>2774</v>
      </c>
      <c r="L20" s="11">
        <v>2772</v>
      </c>
      <c r="M20" s="11">
        <v>6330</v>
      </c>
      <c r="N20" s="11">
        <v>8602</v>
      </c>
      <c r="O20" s="11">
        <v>13626</v>
      </c>
    </row>
    <row r="21" spans="1:15" x14ac:dyDescent="0.2">
      <c r="A21" s="4">
        <v>15</v>
      </c>
      <c r="B21" s="12" t="s">
        <v>44</v>
      </c>
      <c r="C21" s="6">
        <v>1831117962</v>
      </c>
      <c r="D21" s="7">
        <v>39029</v>
      </c>
      <c r="E21" s="8" t="s">
        <v>45</v>
      </c>
      <c r="F21" s="9">
        <f>AVERAGE(Таблица1345[[#This Row],[Капитал 2025]:[Капитал 2023]])</f>
        <v>1635.6666666666667</v>
      </c>
      <c r="G21" s="13">
        <f>AVERAGE(Таблица1345[[#This Row],[Чистая прибыль 2025]:[Чистая прибыль 2023]])</f>
        <v>2964</v>
      </c>
      <c r="H21" s="10">
        <f>(Таблица1345[[#This Row],[Чистая прибыль 2025]]/30066)*100</f>
        <v>11.36832302268343</v>
      </c>
      <c r="I21" s="9">
        <v>3</v>
      </c>
      <c r="J21" s="1">
        <v>418</v>
      </c>
      <c r="K21" s="11">
        <v>1163</v>
      </c>
      <c r="L21" s="1">
        <v>3326</v>
      </c>
      <c r="M21" s="11">
        <v>3418</v>
      </c>
      <c r="N21" s="11">
        <v>3817</v>
      </c>
      <c r="O21" s="11">
        <v>1657</v>
      </c>
    </row>
    <row r="22" spans="1:15" x14ac:dyDescent="0.2">
      <c r="A22" s="4">
        <v>16</v>
      </c>
      <c r="B22" s="5" t="s">
        <v>46</v>
      </c>
      <c r="C22" s="6">
        <v>1658046119</v>
      </c>
      <c r="D22" s="7">
        <v>37637</v>
      </c>
      <c r="E22" s="8" t="s">
        <v>47</v>
      </c>
      <c r="F22" s="9">
        <f>AVERAGE(Таблица1345[[#This Row],[Капитал 2025]:[Капитал 2023]])</f>
        <v>864.66666666666663</v>
      </c>
      <c r="G22" s="9">
        <f>AVERAGE(Таблица1345[[#This Row],[Чистая прибыль 2025]:[Чистая прибыль 2023]])</f>
        <v>2630</v>
      </c>
      <c r="H22" s="10">
        <f>(Таблица1345[[#This Row],[Чистая прибыль 2025]]/2861)*100</f>
        <v>57.707095421181407</v>
      </c>
      <c r="I22" s="9">
        <v>10</v>
      </c>
      <c r="J22" s="1">
        <v>41</v>
      </c>
      <c r="K22" s="1">
        <v>24</v>
      </c>
      <c r="L22" s="1">
        <v>2529</v>
      </c>
      <c r="M22" s="11">
        <v>1651</v>
      </c>
      <c r="N22" s="11">
        <v>3437</v>
      </c>
      <c r="O22" s="11">
        <v>2802</v>
      </c>
    </row>
    <row r="23" spans="1:15" x14ac:dyDescent="0.2">
      <c r="A23" s="4">
        <v>17</v>
      </c>
      <c r="B23" s="5" t="s">
        <v>48</v>
      </c>
      <c r="C23" s="6">
        <v>3906240864</v>
      </c>
      <c r="D23" s="7">
        <v>40725</v>
      </c>
      <c r="E23" s="8" t="s">
        <v>49</v>
      </c>
      <c r="F23" s="9">
        <f>AVERAGE(Таблица1345[[#This Row],[Капитал 2025]:[Капитал 2023]])</f>
        <v>741.66666666666663</v>
      </c>
      <c r="G23" s="9">
        <f>AVERAGE(Таблица1345[[#This Row],[Чистая прибыль 2025]:[Чистая прибыль 2023]])</f>
        <v>26.333333333333332</v>
      </c>
      <c r="H23" s="10">
        <f>(Таблица1345[[#This Row],[Чистая прибыль 2025]]/6495)*100</f>
        <v>0.89299461123941493</v>
      </c>
      <c r="I23" s="9">
        <v>4</v>
      </c>
      <c r="J23" s="1">
        <v>786</v>
      </c>
      <c r="K23" s="1">
        <v>728</v>
      </c>
      <c r="L23" s="1">
        <v>711</v>
      </c>
      <c r="M23" s="11">
        <v>58</v>
      </c>
      <c r="N23" s="1">
        <v>17</v>
      </c>
      <c r="O23" s="1">
        <v>4</v>
      </c>
    </row>
    <row r="24" spans="1:15" x14ac:dyDescent="0.2">
      <c r="A24" s="4">
        <v>18</v>
      </c>
      <c r="B24" s="5" t="s">
        <v>50</v>
      </c>
      <c r="C24" s="6">
        <v>5752050825</v>
      </c>
      <c r="D24" s="7">
        <v>40022</v>
      </c>
      <c r="E24" s="8" t="s">
        <v>51</v>
      </c>
      <c r="F24" s="9">
        <f>AVERAGE(Таблица1345[[#This Row],[Капитал 2025]:[Капитал 2023]])</f>
        <v>516.33333333333337</v>
      </c>
      <c r="G24" s="9">
        <f>AVERAGE(Таблица1345[[#This Row],[Чистая прибыль 2025]:[Чистая прибыль 2023]])</f>
        <v>754.33333333333337</v>
      </c>
      <c r="H24" s="10">
        <f>(Таблица1345[[#This Row],[Чистая прибыль 2025]]/1487)*100</f>
        <v>-16.341627437794219</v>
      </c>
      <c r="I24" s="9">
        <v>3</v>
      </c>
      <c r="J24" s="1">
        <v>202</v>
      </c>
      <c r="K24" s="1">
        <v>647</v>
      </c>
      <c r="L24" s="1">
        <v>700</v>
      </c>
      <c r="M24" s="1">
        <v>-243</v>
      </c>
      <c r="N24" s="1">
        <v>681</v>
      </c>
      <c r="O24" s="1">
        <v>1825</v>
      </c>
    </row>
    <row r="25" spans="1:15" x14ac:dyDescent="0.2">
      <c r="A25" s="4">
        <v>19</v>
      </c>
      <c r="B25" s="12" t="s">
        <v>52</v>
      </c>
      <c r="C25" s="6">
        <v>6165094763</v>
      </c>
      <c r="D25" s="7">
        <v>37084</v>
      </c>
      <c r="E25" s="8" t="s">
        <v>24</v>
      </c>
      <c r="F25" s="9">
        <f>AVERAGE(Таблица1345[[#This Row],[Капитал 2025]:[Капитал 2023]])</f>
        <v>469.33333333333331</v>
      </c>
      <c r="G25" s="13">
        <f>AVERAGE(Таблица1345[[#This Row],[Чистая прибыль 2025]:[Чистая прибыль 2023]])</f>
        <v>90.333333333333329</v>
      </c>
      <c r="H25" s="10">
        <f>(Таблица1345[[#This Row],[Чистая прибыль 2025]]/2411)*100</f>
        <v>0.95396101202820405</v>
      </c>
      <c r="I25" s="9">
        <v>2</v>
      </c>
      <c r="J25" s="1">
        <v>60</v>
      </c>
      <c r="K25" s="11">
        <v>38</v>
      </c>
      <c r="L25" s="1">
        <v>1310</v>
      </c>
      <c r="M25" s="1">
        <v>23</v>
      </c>
      <c r="N25" s="1">
        <v>22</v>
      </c>
      <c r="O25" s="1">
        <v>226</v>
      </c>
    </row>
    <row r="26" spans="1:15" ht="27.75" x14ac:dyDescent="0.2">
      <c r="A26" s="4">
        <v>20</v>
      </c>
      <c r="B26" s="16" t="s">
        <v>53</v>
      </c>
      <c r="C26" s="8">
        <v>2721065287</v>
      </c>
      <c r="D26" s="7">
        <v>35915</v>
      </c>
      <c r="E26" s="8" t="s">
        <v>54</v>
      </c>
      <c r="F26" s="9">
        <f>AVERAGE(Таблица1345[[#This Row],[Капитал 2025]:[Капитал 2023]])</f>
        <v>273.33333333333331</v>
      </c>
      <c r="G26" s="13">
        <f>AVERAGE(Таблица1345[[#This Row],[Чистая прибыль 2025]:[Чистая прибыль 2023]])</f>
        <v>98.333333333333329</v>
      </c>
      <c r="H26" s="10">
        <f>(Таблица1345[[#This Row],[Чистая прибыль 2025]]/8788)*100</f>
        <v>1.5703231679563039</v>
      </c>
      <c r="I26" s="9">
        <v>2</v>
      </c>
      <c r="J26" s="1">
        <v>374</v>
      </c>
      <c r="K26" s="11">
        <v>236</v>
      </c>
      <c r="L26" s="1">
        <v>210</v>
      </c>
      <c r="M26" s="1">
        <v>138</v>
      </c>
      <c r="N26" s="1">
        <v>26</v>
      </c>
      <c r="O26" s="1">
        <v>131</v>
      </c>
    </row>
    <row r="27" spans="1:15" x14ac:dyDescent="0.2">
      <c r="A27" s="4">
        <v>21</v>
      </c>
      <c r="B27" s="5" t="s">
        <v>55</v>
      </c>
      <c r="C27" s="6">
        <v>4205409730</v>
      </c>
      <c r="D27" s="7">
        <v>44818</v>
      </c>
      <c r="E27" s="8" t="s">
        <v>56</v>
      </c>
      <c r="F27" s="9">
        <f>AVERAGE(Таблица1345[[#This Row],[Капитал 2025]:[Капитал 2023]])</f>
        <v>231.66666666666666</v>
      </c>
      <c r="G27" s="9">
        <f>AVERAGE(Таблица1345[[#This Row],[Чистая прибыль 2025]:[Чистая прибыль 2023]])</f>
        <v>3955.6666666666665</v>
      </c>
      <c r="H27" s="10">
        <f>(Таблица1345[[#This Row],[Чистая прибыль 2025]]/11768)*100</f>
        <v>46.244051665533654</v>
      </c>
      <c r="I27" s="9">
        <v>4</v>
      </c>
      <c r="J27" s="1">
        <v>357</v>
      </c>
      <c r="K27" s="1">
        <v>215</v>
      </c>
      <c r="L27" s="1">
        <v>123</v>
      </c>
      <c r="M27" s="11">
        <v>5442</v>
      </c>
      <c r="N27" s="11">
        <v>2092</v>
      </c>
      <c r="O27" s="11">
        <v>4333</v>
      </c>
    </row>
    <row r="28" spans="1:15" x14ac:dyDescent="0.2">
      <c r="A28" s="4">
        <v>22</v>
      </c>
      <c r="B28" s="12" t="s">
        <v>57</v>
      </c>
      <c r="C28" s="6">
        <v>1500021360</v>
      </c>
      <c r="D28" s="7">
        <v>45649</v>
      </c>
      <c r="E28" s="8" t="s">
        <v>58</v>
      </c>
      <c r="F28" s="9">
        <f>AVERAGE(Таблица1345[[#This Row],[Капитал 2025]:[Капитал 2023]])</f>
        <v>54.5</v>
      </c>
      <c r="G28" s="13">
        <f>AVERAGE(Таблица1345[[#This Row],[Чистая прибыль 2025]:[Чистая прибыль 2023]])</f>
        <v>89</v>
      </c>
      <c r="H28" s="10">
        <f>(Таблица1345[[#This Row],[Чистая прибыль 2025]]/775)*100</f>
        <v>11.483870967741936</v>
      </c>
      <c r="I28" s="9">
        <v>2</v>
      </c>
      <c r="J28" s="1">
        <v>99</v>
      </c>
      <c r="K28" s="11">
        <v>10</v>
      </c>
      <c r="M28" s="1">
        <v>89</v>
      </c>
    </row>
    <row r="29" spans="1:15" x14ac:dyDescent="0.2">
      <c r="A29" s="4"/>
      <c r="B29" s="17"/>
      <c r="C29" s="18"/>
      <c r="D29" s="7"/>
      <c r="E29" s="8"/>
      <c r="F29" s="9"/>
      <c r="G29" s="19"/>
      <c r="H29" s="10"/>
      <c r="I29" s="19"/>
    </row>
    <row r="30" spans="1:15" x14ac:dyDescent="0.2">
      <c r="A30" s="20" t="s">
        <v>0</v>
      </c>
      <c r="B30" s="21"/>
      <c r="C30" s="21"/>
      <c r="D30" s="21"/>
      <c r="E30" s="8"/>
      <c r="F30" s="9"/>
      <c r="G30" s="19"/>
      <c r="H30" s="10"/>
      <c r="I30" s="19"/>
    </row>
    <row r="31" spans="1:15" x14ac:dyDescent="0.2">
      <c r="A31" s="22" t="s">
        <v>59</v>
      </c>
      <c r="B31" s="17"/>
      <c r="C31" s="18"/>
      <c r="D31" s="7"/>
      <c r="E31" s="8"/>
      <c r="F31" s="9"/>
      <c r="G31" s="19"/>
      <c r="H31" s="10"/>
      <c r="I31" s="19"/>
    </row>
    <row r="32" spans="1:15" x14ac:dyDescent="0.2">
      <c r="A32" s="22" t="s">
        <v>60</v>
      </c>
      <c r="B32" s="17"/>
      <c r="C32" s="18"/>
      <c r="D32" s="7"/>
      <c r="E32" s="8"/>
      <c r="F32" s="9"/>
      <c r="G32" s="19"/>
      <c r="H32" s="10"/>
      <c r="I32" s="19"/>
    </row>
    <row r="33" spans="1:9" x14ac:dyDescent="0.2">
      <c r="A33" s="22" t="s">
        <v>61</v>
      </c>
      <c r="B33" s="17"/>
      <c r="C33" s="18"/>
      <c r="D33" s="7"/>
      <c r="E33" s="8"/>
      <c r="F33" s="9"/>
      <c r="G33" s="19"/>
      <c r="H33" s="10"/>
      <c r="I33" s="19"/>
    </row>
    <row r="34" spans="1:9" x14ac:dyDescent="0.2">
      <c r="A34" s="22" t="s">
        <v>62</v>
      </c>
      <c r="B34" s="17"/>
      <c r="C34" s="18"/>
      <c r="D34" s="7"/>
      <c r="E34" s="8"/>
      <c r="F34" s="9"/>
      <c r="G34" s="19"/>
      <c r="H34" s="10"/>
      <c r="I34" s="19"/>
    </row>
    <row r="35" spans="1:9" x14ac:dyDescent="0.2">
      <c r="A35" s="22" t="s">
        <v>63</v>
      </c>
      <c r="B35" s="17"/>
      <c r="C35" s="18"/>
      <c r="D35" s="7"/>
      <c r="E35" s="8"/>
      <c r="F35" s="9"/>
      <c r="G35" s="19"/>
      <c r="H35" s="10"/>
      <c r="I35" s="19"/>
    </row>
    <row r="36" spans="1:9" x14ac:dyDescent="0.2">
      <c r="A36" s="22" t="s">
        <v>64</v>
      </c>
      <c r="B36" s="17"/>
      <c r="C36" s="18"/>
      <c r="D36" s="7"/>
      <c r="E36" s="8"/>
      <c r="F36" s="9"/>
      <c r="G36" s="19"/>
      <c r="H36" s="10"/>
      <c r="I36" s="19"/>
    </row>
    <row r="37" spans="1:9" x14ac:dyDescent="0.2">
      <c r="A37" s="22" t="s">
        <v>65</v>
      </c>
      <c r="B37" s="17"/>
      <c r="C37" s="18"/>
      <c r="D37" s="7"/>
      <c r="E37" s="8"/>
      <c r="F37" s="9"/>
      <c r="G37" s="19"/>
      <c r="H37" s="10"/>
      <c r="I37" s="19"/>
    </row>
    <row r="38" spans="1:9" x14ac:dyDescent="0.2">
      <c r="A38" s="22" t="s">
        <v>66</v>
      </c>
      <c r="B38" s="17"/>
      <c r="C38" s="18"/>
      <c r="D38" s="7"/>
      <c r="E38" s="8"/>
      <c r="F38" s="9"/>
      <c r="G38" s="19"/>
      <c r="H38" s="10"/>
      <c r="I38" s="19"/>
    </row>
    <row r="39" spans="1:9" x14ac:dyDescent="0.2">
      <c r="A39" s="22" t="s">
        <v>67</v>
      </c>
      <c r="B39" s="17"/>
      <c r="C39" s="18"/>
      <c r="D39" s="7"/>
      <c r="E39" s="8"/>
      <c r="F39" s="9"/>
      <c r="G39" s="19"/>
      <c r="H39" s="10"/>
      <c r="I39" s="19"/>
    </row>
    <row r="40" spans="1:9" x14ac:dyDescent="0.2">
      <c r="A40" s="22"/>
      <c r="B40" s="17"/>
      <c r="C40" s="18"/>
      <c r="D40" s="7"/>
      <c r="E40" s="8"/>
      <c r="F40" s="9"/>
      <c r="G40" s="19"/>
      <c r="H40" s="10"/>
      <c r="I40" s="19"/>
    </row>
    <row r="41" spans="1:9" x14ac:dyDescent="0.2">
      <c r="A41" s="20" t="s">
        <v>68</v>
      </c>
      <c r="B41" s="17"/>
      <c r="C41" s="18"/>
      <c r="D41" s="7"/>
      <c r="E41" s="8"/>
      <c r="F41" s="9"/>
      <c r="G41" s="19"/>
      <c r="H41" s="10"/>
      <c r="I41" s="19"/>
    </row>
    <row r="42" spans="1:9" x14ac:dyDescent="0.2">
      <c r="A42" s="4"/>
      <c r="B42" s="17"/>
      <c r="C42" s="18"/>
      <c r="D42" s="7"/>
      <c r="E42" s="8"/>
      <c r="F42" s="9"/>
      <c r="G42" s="19"/>
      <c r="H42" s="10"/>
      <c r="I42" s="19"/>
    </row>
    <row r="43" spans="1:9" ht="85.15" customHeight="1" x14ac:dyDescent="0.2">
      <c r="A43" s="24" t="s">
        <v>69</v>
      </c>
      <c r="B43" s="25"/>
      <c r="C43" s="25"/>
      <c r="D43" s="25"/>
      <c r="E43" s="25"/>
      <c r="F43" s="25"/>
      <c r="G43" s="25"/>
      <c r="H43" s="10"/>
      <c r="I43" s="19"/>
    </row>
    <row r="44" spans="1:9" x14ac:dyDescent="0.2">
      <c r="A44" s="4"/>
      <c r="B44" s="17"/>
      <c r="C44" s="18"/>
      <c r="D44" s="7"/>
      <c r="E44" s="8"/>
      <c r="F44" s="9"/>
      <c r="G44" s="19"/>
      <c r="H44" s="10"/>
      <c r="I44" s="19"/>
    </row>
    <row r="45" spans="1:9" x14ac:dyDescent="0.2">
      <c r="A45" s="4"/>
      <c r="B45" s="17"/>
      <c r="C45" s="18"/>
      <c r="D45" s="7"/>
      <c r="E45" s="8"/>
      <c r="F45" s="9"/>
      <c r="G45" s="19"/>
      <c r="H45" s="10"/>
      <c r="I45" s="19"/>
    </row>
    <row r="46" spans="1:9" x14ac:dyDescent="0.2">
      <c r="A46" s="4"/>
      <c r="B46" s="17"/>
      <c r="C46" s="18"/>
      <c r="D46" s="7"/>
      <c r="E46" s="8"/>
      <c r="F46" s="9"/>
      <c r="G46" s="19"/>
      <c r="H46" s="10"/>
      <c r="I46" s="19"/>
    </row>
    <row r="47" spans="1:9" x14ac:dyDescent="0.2">
      <c r="A47" s="4"/>
      <c r="B47" s="17"/>
      <c r="C47" s="18"/>
      <c r="D47" s="7"/>
      <c r="E47" s="8"/>
      <c r="F47" s="9"/>
      <c r="G47" s="19"/>
      <c r="H47" s="10"/>
      <c r="I47" s="19"/>
    </row>
    <row r="48" spans="1:9" x14ac:dyDescent="0.2">
      <c r="A48" s="4"/>
      <c r="B48" s="17"/>
      <c r="C48" s="18"/>
      <c r="D48" s="7"/>
      <c r="E48" s="8"/>
      <c r="F48" s="9"/>
      <c r="G48" s="19"/>
      <c r="H48" s="10"/>
      <c r="I48" s="19"/>
    </row>
    <row r="49" spans="1:9" x14ac:dyDescent="0.2">
      <c r="A49" s="4"/>
      <c r="B49" s="17"/>
      <c r="C49" s="18"/>
      <c r="D49" s="7"/>
      <c r="E49" s="8"/>
      <c r="F49" s="9"/>
      <c r="G49" s="19"/>
      <c r="H49" s="10"/>
      <c r="I49" s="19"/>
    </row>
    <row r="50" spans="1:9" x14ac:dyDescent="0.2">
      <c r="A50" s="4"/>
      <c r="B50" s="17"/>
      <c r="C50" s="18"/>
      <c r="D50" s="7"/>
      <c r="E50" s="8"/>
      <c r="F50" s="9"/>
      <c r="G50" s="19"/>
      <c r="H50" s="10"/>
      <c r="I50" s="19"/>
    </row>
    <row r="51" spans="1:9" x14ac:dyDescent="0.2">
      <c r="A51" s="4"/>
      <c r="B51" s="17"/>
      <c r="C51" s="18"/>
      <c r="D51" s="7"/>
      <c r="E51" s="8"/>
      <c r="F51" s="9"/>
      <c r="G51" s="19"/>
      <c r="H51" s="10"/>
      <c r="I51" s="19"/>
    </row>
    <row r="52" spans="1:9" x14ac:dyDescent="0.2">
      <c r="A52" s="4"/>
      <c r="B52" s="17"/>
      <c r="C52" s="18"/>
      <c r="D52" s="7"/>
      <c r="E52" s="8"/>
      <c r="F52" s="9"/>
      <c r="G52" s="19"/>
      <c r="H52" s="10"/>
      <c r="I52" s="19"/>
    </row>
    <row r="53" spans="1:9" x14ac:dyDescent="0.2">
      <c r="A53" s="4"/>
      <c r="B53" s="17"/>
      <c r="C53" s="18"/>
      <c r="D53" s="7"/>
      <c r="E53" s="8"/>
      <c r="F53" s="9"/>
      <c r="G53" s="19"/>
      <c r="H53" s="10"/>
      <c r="I53" s="19"/>
    </row>
    <row r="54" spans="1:9" x14ac:dyDescent="0.2">
      <c r="A54" s="4"/>
      <c r="B54" s="17"/>
      <c r="C54" s="18"/>
      <c r="D54" s="7"/>
      <c r="E54" s="8"/>
      <c r="F54" s="9"/>
      <c r="G54" s="19"/>
      <c r="H54" s="10"/>
      <c r="I54" s="19"/>
    </row>
    <row r="55" spans="1:9" x14ac:dyDescent="0.2">
      <c r="A55" s="4"/>
      <c r="B55" s="17"/>
      <c r="C55" s="18"/>
      <c r="D55" s="7"/>
      <c r="E55" s="8"/>
      <c r="F55" s="9"/>
      <c r="G55" s="19"/>
      <c r="H55" s="10"/>
      <c r="I55" s="19"/>
    </row>
    <row r="56" spans="1:9" x14ac:dyDescent="0.2">
      <c r="A56" s="4"/>
      <c r="B56" s="17"/>
      <c r="C56" s="18"/>
      <c r="D56" s="7"/>
      <c r="E56" s="8"/>
      <c r="F56" s="9"/>
      <c r="G56" s="19"/>
      <c r="H56" s="10"/>
      <c r="I56" s="19"/>
    </row>
    <row r="57" spans="1:9" x14ac:dyDescent="0.2">
      <c r="A57" s="4"/>
      <c r="B57" s="17"/>
      <c r="C57" s="18"/>
      <c r="D57" s="7"/>
      <c r="E57" s="8"/>
      <c r="F57" s="9"/>
      <c r="G57" s="19"/>
      <c r="H57" s="10"/>
      <c r="I57" s="19"/>
    </row>
    <row r="58" spans="1:9" x14ac:dyDescent="0.2">
      <c r="A58" s="4"/>
      <c r="B58" s="17"/>
      <c r="C58" s="18"/>
      <c r="D58" s="7"/>
      <c r="E58" s="8"/>
      <c r="F58" s="9"/>
      <c r="G58" s="19"/>
      <c r="H58" s="10"/>
      <c r="I58" s="19"/>
    </row>
    <row r="59" spans="1:9" x14ac:dyDescent="0.2">
      <c r="A59" s="4"/>
      <c r="B59" s="17"/>
      <c r="C59" s="18"/>
      <c r="D59" s="7"/>
      <c r="E59" s="8"/>
      <c r="F59" s="9"/>
      <c r="G59" s="19"/>
      <c r="H59" s="10"/>
      <c r="I59" s="19"/>
    </row>
    <row r="60" spans="1:9" x14ac:dyDescent="0.2">
      <c r="A60" s="4"/>
      <c r="B60" s="17"/>
      <c r="C60" s="18"/>
      <c r="D60" s="7"/>
      <c r="E60" s="8"/>
      <c r="F60" s="9"/>
      <c r="G60" s="19"/>
      <c r="H60" s="10"/>
      <c r="I60" s="19"/>
    </row>
    <row r="61" spans="1:9" x14ac:dyDescent="0.2">
      <c r="A61" s="4"/>
      <c r="B61" s="17"/>
      <c r="C61" s="18"/>
      <c r="D61" s="7"/>
      <c r="E61" s="8"/>
      <c r="F61" s="9"/>
      <c r="G61" s="19"/>
      <c r="H61" s="10"/>
      <c r="I61" s="19"/>
    </row>
    <row r="62" spans="1:9" x14ac:dyDescent="0.2">
      <c r="A62" s="4"/>
      <c r="B62" s="17"/>
      <c r="C62" s="18"/>
      <c r="D62" s="7"/>
      <c r="E62" s="8"/>
      <c r="F62" s="9"/>
      <c r="G62" s="19"/>
      <c r="H62" s="10"/>
      <c r="I62" s="19"/>
    </row>
    <row r="63" spans="1:9" x14ac:dyDescent="0.2">
      <c r="A63" s="4"/>
      <c r="B63" s="17"/>
      <c r="C63" s="18"/>
      <c r="D63" s="7"/>
      <c r="E63" s="8"/>
      <c r="F63" s="9"/>
      <c r="G63" s="19"/>
      <c r="H63" s="10"/>
      <c r="I63" s="19"/>
    </row>
    <row r="64" spans="1:9" x14ac:dyDescent="0.2">
      <c r="A64" s="4"/>
      <c r="B64" s="17"/>
      <c r="C64" s="18"/>
      <c r="D64" s="7"/>
      <c r="E64" s="8"/>
      <c r="F64" s="9"/>
      <c r="G64" s="19"/>
      <c r="H64" s="10"/>
      <c r="I64" s="19"/>
    </row>
    <row r="65" spans="1:9" x14ac:dyDescent="0.2">
      <c r="A65" s="4"/>
      <c r="B65" s="17"/>
      <c r="C65" s="18"/>
      <c r="D65" s="7"/>
      <c r="E65" s="8"/>
      <c r="F65" s="9"/>
      <c r="G65" s="19"/>
      <c r="H65" s="10"/>
      <c r="I65" s="19"/>
    </row>
    <row r="66" spans="1:9" x14ac:dyDescent="0.2">
      <c r="A66" s="4"/>
      <c r="B66" s="17"/>
      <c r="C66" s="18"/>
      <c r="D66" s="7"/>
      <c r="E66" s="8"/>
      <c r="F66" s="9"/>
      <c r="G66" s="19"/>
      <c r="H66" s="10"/>
      <c r="I66" s="19"/>
    </row>
    <row r="67" spans="1:9" x14ac:dyDescent="0.2">
      <c r="A67" s="4"/>
      <c r="B67" s="17"/>
      <c r="C67" s="18"/>
      <c r="D67" s="7"/>
      <c r="E67" s="8"/>
      <c r="F67" s="9"/>
      <c r="G67" s="19"/>
      <c r="H67" s="10"/>
      <c r="I67" s="19"/>
    </row>
    <row r="68" spans="1:9" x14ac:dyDescent="0.2">
      <c r="A68" s="4"/>
      <c r="B68" s="17"/>
      <c r="C68" s="18"/>
      <c r="D68" s="7"/>
      <c r="E68" s="8"/>
      <c r="F68" s="9"/>
      <c r="G68" s="19"/>
      <c r="H68" s="10"/>
      <c r="I68" s="19"/>
    </row>
    <row r="69" spans="1:9" x14ac:dyDescent="0.2">
      <c r="A69" s="4"/>
      <c r="B69" s="17"/>
      <c r="C69" s="18"/>
      <c r="D69" s="7"/>
      <c r="E69" s="8"/>
      <c r="F69" s="9"/>
      <c r="G69" s="19"/>
      <c r="H69" s="10"/>
      <c r="I69" s="19"/>
    </row>
    <row r="70" spans="1:9" x14ac:dyDescent="0.2">
      <c r="A70" s="4"/>
      <c r="B70" s="17"/>
      <c r="C70" s="18"/>
      <c r="D70" s="7"/>
      <c r="E70" s="8"/>
      <c r="F70" s="9"/>
      <c r="G70" s="19"/>
      <c r="H70" s="10"/>
      <c r="I70" s="19"/>
    </row>
    <row r="71" spans="1:9" x14ac:dyDescent="0.2">
      <c r="A71" s="4"/>
      <c r="B71" s="17"/>
      <c r="C71" s="18"/>
      <c r="D71" s="7"/>
      <c r="E71" s="8"/>
      <c r="F71" s="9"/>
      <c r="G71" s="19"/>
      <c r="H71" s="10"/>
      <c r="I71" s="19"/>
    </row>
    <row r="72" spans="1:9" x14ac:dyDescent="0.2">
      <c r="A72" s="4"/>
      <c r="B72" s="17"/>
      <c r="C72" s="18"/>
      <c r="D72" s="7"/>
      <c r="E72" s="8"/>
      <c r="F72" s="9"/>
      <c r="G72" s="19"/>
      <c r="H72" s="10"/>
      <c r="I72" s="19"/>
    </row>
    <row r="73" spans="1:9" x14ac:dyDescent="0.2">
      <c r="A73" s="4"/>
      <c r="B73" s="17"/>
      <c r="C73" s="18"/>
      <c r="D73" s="7"/>
      <c r="E73" s="8"/>
      <c r="F73" s="9"/>
      <c r="G73" s="19"/>
      <c r="H73" s="10"/>
      <c r="I73" s="19"/>
    </row>
    <row r="74" spans="1:9" x14ac:dyDescent="0.2">
      <c r="A74" s="4"/>
      <c r="B74" s="17"/>
      <c r="C74" s="18"/>
      <c r="D74" s="7"/>
      <c r="E74" s="8"/>
      <c r="F74" s="9"/>
      <c r="G74" s="19"/>
      <c r="H74" s="10"/>
      <c r="I74" s="19"/>
    </row>
    <row r="75" spans="1:9" x14ac:dyDescent="0.2">
      <c r="A75" s="4"/>
      <c r="B75" s="17"/>
      <c r="C75" s="18"/>
      <c r="D75" s="7"/>
      <c r="E75" s="8"/>
      <c r="F75" s="9"/>
      <c r="G75" s="19"/>
      <c r="H75" s="10"/>
      <c r="I75" s="19"/>
    </row>
    <row r="76" spans="1:9" x14ac:dyDescent="0.2">
      <c r="A76" s="4"/>
      <c r="B76" s="17"/>
      <c r="C76" s="18"/>
      <c r="D76" s="7"/>
      <c r="E76" s="8"/>
      <c r="F76" s="9"/>
      <c r="G76" s="19"/>
      <c r="H76" s="10"/>
      <c r="I76" s="19"/>
    </row>
    <row r="77" spans="1:9" x14ac:dyDescent="0.2">
      <c r="A77" s="4"/>
      <c r="B77" s="17"/>
      <c r="C77" s="18"/>
      <c r="D77" s="7"/>
      <c r="E77" s="8"/>
      <c r="F77" s="9"/>
      <c r="G77" s="19"/>
      <c r="H77" s="10"/>
      <c r="I77" s="19"/>
    </row>
    <row r="78" spans="1:9" x14ac:dyDescent="0.2">
      <c r="A78" s="4"/>
      <c r="B78" s="17"/>
      <c r="C78" s="18"/>
      <c r="D78" s="7"/>
      <c r="E78" s="8"/>
      <c r="F78" s="9"/>
      <c r="G78" s="19"/>
      <c r="H78" s="10"/>
      <c r="I78" s="19"/>
    </row>
    <row r="79" spans="1:9" x14ac:dyDescent="0.2">
      <c r="A79" s="4"/>
      <c r="B79" s="17"/>
      <c r="C79" s="18"/>
      <c r="D79" s="7"/>
      <c r="E79" s="8"/>
      <c r="F79" s="9"/>
      <c r="G79" s="19"/>
      <c r="H79" s="10"/>
      <c r="I79" s="19"/>
    </row>
    <row r="80" spans="1:9" x14ac:dyDescent="0.2">
      <c r="A80" s="4"/>
      <c r="B80" s="17"/>
      <c r="C80" s="18"/>
      <c r="D80" s="7"/>
      <c r="E80" s="8"/>
      <c r="F80" s="9"/>
      <c r="G80" s="19"/>
      <c r="H80" s="10"/>
      <c r="I80" s="19"/>
    </row>
  </sheetData>
  <mergeCells count="6">
    <mergeCell ref="A43:G43"/>
    <mergeCell ref="B1:G1"/>
    <mergeCell ref="B2:G2"/>
    <mergeCell ref="B3:G3"/>
    <mergeCell ref="B4:G4"/>
    <mergeCell ref="B5:G5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Субъекты РФ 14.08.2026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Майя Зиновьева</dc:creator>
  <cp:lastModifiedBy>Майя Зиновьева</cp:lastModifiedBy>
  <dcterms:created xsi:type="dcterms:W3CDTF">2026-08-16T19:38:48Z</dcterms:created>
  <dcterms:modified xsi:type="dcterms:W3CDTF">2026-08-16T19:39:30Z</dcterms:modified>
</cp:coreProperties>
</file>