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Би-Консалтинг\МТПП\"/>
    </mc:Choice>
  </mc:AlternateContent>
  <xr:revisionPtr revIDLastSave="0" documentId="8_{A0F3B51F-4F96-4046-ABE2-F2B36753B50B}" xr6:coauthVersionLast="47" xr6:coauthVersionMax="47" xr10:uidLastSave="{00000000-0000-0000-0000-000000000000}"/>
  <bookViews>
    <workbookView xWindow="-108" yWindow="-108" windowWidth="23256" windowHeight="12456" xr2:uid="{968A7647-B848-463B-A9CB-503DAFEEF056}"/>
  </bookViews>
  <sheets>
    <sheet name="Москва 14.08.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</calcChain>
</file>

<file path=xl/sharedStrings.xml><?xml version="1.0" encoding="utf-8"?>
<sst xmlns="http://schemas.openxmlformats.org/spreadsheetml/2006/main" count="83" uniqueCount="57">
  <si>
    <t>АНАЛИТИЧЕСКИЙ РЭНКИНГ</t>
  </si>
  <si>
    <t>финансовой устойчивости оценочных организаций по величине собственного капитала (2023, 2024, 2025 гг.)</t>
  </si>
  <si>
    <t>Категория «А» - Российская Федерация. Город федерального значения - Москва</t>
  </si>
  <si>
    <t>Номинация «Оценка» UNi(Оц)</t>
  </si>
  <si>
    <t>Статус конкурентоспособности по капиталу</t>
  </si>
  <si>
    <t xml:space="preserve">Наименование бренда </t>
  </si>
  <si>
    <t>ИНН</t>
  </si>
  <si>
    <t>Дата регистрации</t>
  </si>
  <si>
    <t>Место нахождения юридического лица</t>
  </si>
  <si>
    <t>Капитал
(тыс. руб.)</t>
  </si>
  <si>
    <t>Чистая прибыль (тыс. руб.)</t>
  </si>
  <si>
    <t>Коэффициент рентабельности продаж (%)</t>
  </si>
  <si>
    <t>Количество 
штатных
оценщиков
(чел.)</t>
  </si>
  <si>
    <t>Капитал 2025</t>
  </si>
  <si>
    <t>капитал 2024</t>
  </si>
  <si>
    <t>Капитал 2023</t>
  </si>
  <si>
    <t>Чистая прибыль 2025</t>
  </si>
  <si>
    <t>Чистая прибыль 2024</t>
  </si>
  <si>
    <t>Чистая прибыль 2023</t>
  </si>
  <si>
    <t>ЗАО «Международный Бизнес Центр: консультации, инвестиции, оценка»</t>
  </si>
  <si>
    <t>Москва</t>
  </si>
  <si>
    <t xml:space="preserve">ООО «Оценочная компания «Юрдис» </t>
  </si>
  <si>
    <t xml:space="preserve">ООО «КОНТИ» </t>
  </si>
  <si>
    <t xml:space="preserve">ЗАО «РОССИЙСКАЯ ОЦЕНКА» / ЗАО «РОСОЦЕНКА» </t>
  </si>
  <si>
    <t xml:space="preserve">ООО «Центр независимой экспертизы собственности» </t>
  </si>
  <si>
    <t>ООО «Единый Центр Оценки и Экспертизы»</t>
  </si>
  <si>
    <t xml:space="preserve">НАО «ЕВРОЭКСПЕРТ» </t>
  </si>
  <si>
    <t>ООО «ЦЕНТРОКОНСАЛТ»</t>
  </si>
  <si>
    <t xml:space="preserve">ООО «Консалтинговая компания «2Б ДИАЛОГ» </t>
  </si>
  <si>
    <t xml:space="preserve">ООО «КО-ИНВЕСТ» </t>
  </si>
  <si>
    <t>ООО «БОЛАРИ»</t>
  </si>
  <si>
    <t>ООО «Информационно-консалтинговое бюро «Эксперт»</t>
  </si>
  <si>
    <t>ООО «Столичное агентство оценки и экспертизы»</t>
  </si>
  <si>
    <t>ООО «Роосконсалтгруп»</t>
  </si>
  <si>
    <t xml:space="preserve">ООО «ОЗФ Групп» </t>
  </si>
  <si>
    <t>ООО «ЛЛ–Консалт»</t>
  </si>
  <si>
    <t>АО «Рентконтракт»</t>
  </si>
  <si>
    <t xml:space="preserve">ООО «Ровер ГРУПП» </t>
  </si>
  <si>
    <t xml:space="preserve">ООО «РОСТконсалт» </t>
  </si>
  <si>
    <t>АО «Мосэкспертиза»</t>
  </si>
  <si>
    <t xml:space="preserve">ООО «ПЕРВАЯ ОЦЕНОЧНАЯ КОМПАНИЯ» </t>
  </si>
  <si>
    <t xml:space="preserve">АО «Международный центр оценки» </t>
  </si>
  <si>
    <t xml:space="preserve">ООО «ФТТ Групп» </t>
  </si>
  <si>
    <t xml:space="preserve">ООО «Независимая экспертиза XXI век» </t>
  </si>
  <si>
    <t xml:space="preserve">ООО «Оценка Бизнес Консалтинг» </t>
  </si>
  <si>
    <t>ООО «Консалтинговая фирма «ЦЕНТР АНАЛИТИК»</t>
  </si>
  <si>
    <t>1 - Статус конкурентоспособности подтверждается Свидетельством</t>
  </si>
  <si>
    <t>2 - Наименование бренда - по ОГРН</t>
  </si>
  <si>
    <t>3 - ИНН - по ЕГРЮЛ </t>
  </si>
  <si>
    <t>4 - Дата регистрации - по ЕГРЮЛ</t>
  </si>
  <si>
    <t>5 - Место нахождения юридического лица - согласно п. 2 Ст. 54 ГК РФ</t>
  </si>
  <si>
    <t>6 - Капитал (баланс - строка 1300) (тыс. руб.) - средний показатель за 2023, 2024, 2025 гг.</t>
  </si>
  <si>
    <t>7 - Чистая прибыль (отчет о финансовых резульататх - строка 2400) (тыс. руб.) - средний показатель за 2023, 2024, 2025 гг.</t>
  </si>
  <si>
    <t>8 - Коэффициент рентабельности продаж (%) - по формуле: ROS = (Прибыль / Выручка) × 100% - по итогам 2025 г.</t>
  </si>
  <si>
    <t>9 - Количество штатных оценщиков (чел.) согласно Ст. 15.1. ФЗ № 135-ФЗ- на дату проведения рэнкинга.</t>
  </si>
  <si>
    <t xml:space="preserve">Методология разработана и зарегистрирована как объект интеллектуальной собственности (С) Зиновьевой Майей Александровной (Рег. № 1346-270-629 от 07.04.2026 г.) </t>
  </si>
  <si>
    <t>Экспертно-аналитическая и информационно-рейтинговая компания «ЮНИПРАВЭКС» (ОГРН 1027739521886 Рег. от 06.08.1997 г.) (г. Москва) - оператор, осуществляющий обработку персональных данных. Дата и основание внесения в Реестр операторов Роскомнадзора: Приказ № 72 от 13.02.2026 г. Регистрационный номер: 77-26-534685
Генеральный директор - Зимин Виктор Алексеевич
Тел.: +7 (916) 589-26-56
E-mail: unipravex@yandex.ru
www.unipravex.ru / www.ЮНИПРАВЭКС.РФ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</si>
</sst>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1A1A1A"/>
      <name val="Arial"/>
      <family val="2"/>
      <charset val="204"/>
    </font>
    <font>
      <sz val="10"/>
      <name val="PT Sans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3" fontId="2" fillId="0" borderId="0" xfId="0" applyNumberFormat="1" applyFont="1"/>
    <xf numFmtId="0" fontId="7" fillId="0" borderId="0" xfId="0" applyFont="1" applyAlignment="1">
      <alignment vertical="center" wrapText="1"/>
    </xf>
    <xf numFmtId="0" fontId="8" fillId="0" borderId="0" xfId="0" applyFont="1"/>
    <xf numFmtId="3" fontId="9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18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A1A1A"/>
        <name val="Calibri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b/>
        <strike val="0"/>
        <outline val="0"/>
        <shadow val="0"/>
        <u val="none"/>
        <vertAlign val="baseline"/>
        <sz val="11"/>
        <name val="Calibri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04"/>
        <scheme val="minor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8FECF2-5050-4194-B2F5-E3E3DF9828D3}" name="Таблица1343" displayName="Таблица1343" ref="A6:O32" totalsRowShown="0" headerRowDxfId="17" dataDxfId="16" tableBorderDxfId="15">
  <autoFilter ref="A6:O32" xr:uid="{90ED868C-A45E-417D-A270-C59BD67497D3}"/>
  <sortState xmlns:xlrd2="http://schemas.microsoft.com/office/spreadsheetml/2017/richdata2" ref="A7:O32">
    <sortCondition descending="1" ref="F7:F32"/>
  </sortState>
  <tableColumns count="15">
    <tableColumn id="1" xr3:uid="{C0F17304-C983-4B23-B281-7922ABEB7552}" name="Статус конкурентоспособности по капиталу" dataDxfId="14"/>
    <tableColumn id="2" xr3:uid="{9BF21D61-23B4-415D-AD7F-ADC7E2FF4AB7}" name="Наименование бренда " dataDxfId="13"/>
    <tableColumn id="7" xr3:uid="{9868FF34-168D-4C0D-A234-3A9FF41E8827}" name="ИНН" dataDxfId="12"/>
    <tableColumn id="9" xr3:uid="{88C7A76C-DA64-4BC4-871A-68E38AE6CACA}" name="Дата регистрации" dataDxfId="11"/>
    <tableColumn id="3" xr3:uid="{FDAFAE2B-DF08-4BE0-97B9-87B5AADEE792}" name="Место нахождения юридического лица" dataDxfId="10"/>
    <tableColumn id="8" xr3:uid="{8DBDCD0B-4BBF-4582-9939-3D07C2B8E9B1}" name="Капитал_x000a_(тыс. руб.)" dataDxfId="9">
      <calculatedColumnFormula>AVERAGE(Таблица1343[[#This Row],[Капитал 2025]:[Капитал 2023]])</calculatedColumnFormula>
    </tableColumn>
    <tableColumn id="5" xr3:uid="{0F1FC900-6A85-4A00-9C0F-773E57D0DD64}" name="Чистая прибыль (тыс. руб.)" dataDxfId="8">
      <calculatedColumnFormula>AVERAGE(Таблица1343[[#This Row],[Чистая прибыль 2025]:[Чистая прибыль 2023]])</calculatedColumnFormula>
    </tableColumn>
    <tableColumn id="6" xr3:uid="{357D6043-6057-49E5-950A-F578B6723E44}" name="Коэффициент рентабельности продаж (%)" dataDxfId="7">
      <calculatedColumnFormula>(G7/#REF!)*100</calculatedColumnFormula>
    </tableColumn>
    <tableColumn id="10" xr3:uid="{33FCA0D6-9995-4979-81DD-451B4012630B}" name="Количество _x000a_штатных_x000a_оценщиков_x000a_(чел.)" dataDxfId="6"/>
    <tableColumn id="11" xr3:uid="{5595F92D-9310-40D9-8D1C-B81AC7CCC918}" name="Капитал 2025" dataDxfId="5"/>
    <tableColumn id="12" xr3:uid="{357D55A6-91E1-476F-9BAE-58E6B2D96CE3}" name="капитал 2024" dataDxfId="4"/>
    <tableColumn id="13" xr3:uid="{0B1F26B3-4D64-496D-AADC-949C3FEE9379}" name="Капитал 2023" dataDxfId="3"/>
    <tableColumn id="14" xr3:uid="{62F4B8C7-BD44-4170-859D-E53E808D232E}" name="Чистая прибыль 2025" dataDxfId="2"/>
    <tableColumn id="15" xr3:uid="{4C89AC75-B9E3-4887-9B81-305F5A4DF1CA}" name="Чистая прибыль 2024" dataDxfId="1"/>
    <tableColumn id="16" xr3:uid="{61EE68E5-C9BF-4607-901B-DD9C19364614}" name="Чистая прибыль 2023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EBBEB-7DB2-44C7-B403-2219C071865F}">
  <dimension ref="A1:O84"/>
  <sheetViews>
    <sheetView tabSelected="1" workbookViewId="0">
      <selection activeCell="I19" sqref="I19"/>
    </sheetView>
  </sheetViews>
  <sheetFormatPr defaultRowHeight="14.4" x14ac:dyDescent="0.3"/>
  <cols>
    <col min="1" max="1" width="19.33203125" customWidth="1"/>
    <col min="2" max="2" width="57" customWidth="1"/>
    <col min="3" max="3" width="20" customWidth="1"/>
    <col min="4" max="4" width="16.109375" customWidth="1"/>
    <col min="5" max="5" width="20.33203125" customWidth="1"/>
    <col min="6" max="6" width="13.88671875" customWidth="1"/>
    <col min="7" max="7" width="18.5546875" customWidth="1"/>
    <col min="8" max="8" width="20.21875" customWidth="1"/>
    <col min="9" max="9" width="15.21875" customWidth="1"/>
    <col min="10" max="10" width="10.21875" style="2" hidden="1" customWidth="1"/>
    <col min="11" max="11" width="0.109375" style="2" customWidth="1"/>
    <col min="12" max="12" width="10.6640625" style="2" hidden="1" customWidth="1"/>
    <col min="13" max="13" width="10.109375" style="2" hidden="1" customWidth="1"/>
    <col min="14" max="14" width="17.109375" style="2" hidden="1" customWidth="1"/>
    <col min="15" max="15" width="20.6640625" style="2" hidden="1" customWidth="1"/>
  </cols>
  <sheetData>
    <row r="1" spans="1:15" ht="21" x14ac:dyDescent="0.4">
      <c r="B1" s="1" t="s">
        <v>0</v>
      </c>
      <c r="C1" s="1"/>
      <c r="D1" s="1"/>
      <c r="E1" s="1"/>
      <c r="F1" s="1"/>
      <c r="G1" s="1"/>
    </row>
    <row r="2" spans="1:15" ht="21" x14ac:dyDescent="0.4">
      <c r="B2" s="1" t="s">
        <v>1</v>
      </c>
      <c r="C2" s="1"/>
      <c r="D2" s="1"/>
      <c r="E2" s="1"/>
      <c r="F2" s="1"/>
      <c r="G2" s="1"/>
    </row>
    <row r="3" spans="1:15" ht="18" x14ac:dyDescent="0.35">
      <c r="B3" s="3" t="s">
        <v>2</v>
      </c>
      <c r="C3" s="3"/>
      <c r="D3" s="3"/>
      <c r="E3" s="3"/>
      <c r="F3" s="3"/>
      <c r="G3" s="3"/>
    </row>
    <row r="4" spans="1:15" ht="18" x14ac:dyDescent="0.35">
      <c r="B4" s="3" t="s">
        <v>3</v>
      </c>
      <c r="C4" s="3"/>
      <c r="D4" s="3"/>
      <c r="E4" s="3"/>
      <c r="F4" s="3"/>
      <c r="G4" s="3"/>
    </row>
    <row r="5" spans="1:15" x14ac:dyDescent="0.3">
      <c r="B5" s="4"/>
      <c r="C5" s="4"/>
      <c r="D5" s="4"/>
      <c r="E5" s="4"/>
      <c r="F5" s="4"/>
      <c r="G5" s="4"/>
    </row>
    <row r="6" spans="1:15" ht="82.8" customHeight="1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6" t="s">
        <v>18</v>
      </c>
    </row>
    <row r="7" spans="1:15" x14ac:dyDescent="0.3">
      <c r="A7" s="7">
        <v>1</v>
      </c>
      <c r="B7" s="8" t="s">
        <v>19</v>
      </c>
      <c r="C7" s="9">
        <v>7743076475</v>
      </c>
      <c r="D7" s="10">
        <v>37721</v>
      </c>
      <c r="E7" s="11" t="s">
        <v>20</v>
      </c>
      <c r="F7" s="12">
        <f>AVERAGE(Таблица1343[[#This Row],[Капитал 2025]:[Капитал 2023]])</f>
        <v>214260.66666666666</v>
      </c>
      <c r="G7" s="12">
        <f>AVERAGE(Таблица1343[[#This Row],[Чистая прибыль 2025]:[Чистая прибыль 2023]])</f>
        <v>14225.666666666666</v>
      </c>
      <c r="H7" s="13">
        <f>(Таблица1343[[#This Row],[Чистая прибыль 2025]]/126438)*100</f>
        <v>7.8955693699678893</v>
      </c>
      <c r="I7" s="12">
        <v>44</v>
      </c>
      <c r="J7" s="14">
        <v>212841</v>
      </c>
      <c r="K7" s="14">
        <v>226466</v>
      </c>
      <c r="L7" s="14">
        <v>203475</v>
      </c>
      <c r="M7" s="14">
        <v>9983</v>
      </c>
      <c r="N7" s="14">
        <v>22991</v>
      </c>
      <c r="O7" s="14">
        <v>9703</v>
      </c>
    </row>
    <row r="8" spans="1:15" x14ac:dyDescent="0.3">
      <c r="A8" s="7">
        <v>2</v>
      </c>
      <c r="B8" s="8" t="s">
        <v>21</v>
      </c>
      <c r="C8" s="9">
        <v>7710431830</v>
      </c>
      <c r="D8" s="10">
        <v>37453</v>
      </c>
      <c r="E8" s="11" t="s">
        <v>20</v>
      </c>
      <c r="F8" s="12">
        <f>AVERAGE(Таблица1343[[#This Row],[Капитал 2025]:[Капитал 2023]])</f>
        <v>68152.333333333328</v>
      </c>
      <c r="G8" s="12">
        <f>AVERAGE(Таблица1343[[#This Row],[Чистая прибыль 2025]:[Чистая прибыль 2023]])</f>
        <v>12527.666666666666</v>
      </c>
      <c r="H8" s="13">
        <f>(Таблица1343[[#This Row],[Чистая прибыль 2025]]/77015)*100</f>
        <v>3.1331558787249238</v>
      </c>
      <c r="I8" s="12">
        <v>8</v>
      </c>
      <c r="J8" s="14">
        <v>68029</v>
      </c>
      <c r="K8" s="14">
        <v>70623</v>
      </c>
      <c r="L8" s="14">
        <v>65805</v>
      </c>
      <c r="M8" s="14">
        <v>2413</v>
      </c>
      <c r="N8" s="14">
        <v>33510</v>
      </c>
      <c r="O8" s="14">
        <v>1660</v>
      </c>
    </row>
    <row r="9" spans="1:15" x14ac:dyDescent="0.3">
      <c r="A9" s="7">
        <v>3</v>
      </c>
      <c r="B9" s="15" t="s">
        <v>22</v>
      </c>
      <c r="C9" s="9">
        <v>7718504590</v>
      </c>
      <c r="D9" s="10">
        <v>38002</v>
      </c>
      <c r="E9" s="11" t="s">
        <v>20</v>
      </c>
      <c r="F9" s="12">
        <f>AVERAGE(Таблица1343[[#This Row],[Капитал 2025]:[Капитал 2023]])</f>
        <v>68024.333333333328</v>
      </c>
      <c r="G9" s="12">
        <f>AVERAGE(Таблица1343[[#This Row],[Чистая прибыль 2025]:[Чистая прибыль 2023]])</f>
        <v>2411.6666666666665</v>
      </c>
      <c r="H9" s="13">
        <f>(Таблица1343[[#This Row],[Чистая прибыль 2025]]/6199)*100</f>
        <v>34.263590901758349</v>
      </c>
      <c r="I9" s="12">
        <v>4</v>
      </c>
      <c r="J9" s="14">
        <v>70110</v>
      </c>
      <c r="K9" s="14">
        <v>67986</v>
      </c>
      <c r="L9" s="14">
        <v>65977</v>
      </c>
      <c r="M9" s="14">
        <v>2124</v>
      </c>
      <c r="N9" s="14">
        <v>2008</v>
      </c>
      <c r="O9" s="14">
        <v>3103</v>
      </c>
    </row>
    <row r="10" spans="1:15" x14ac:dyDescent="0.3">
      <c r="A10" s="7">
        <v>4</v>
      </c>
      <c r="B10" s="16" t="s">
        <v>23</v>
      </c>
      <c r="C10" s="9">
        <v>7718112874</v>
      </c>
      <c r="D10" s="10">
        <v>35033</v>
      </c>
      <c r="E10" s="11" t="s">
        <v>20</v>
      </c>
      <c r="F10" s="12">
        <f>AVERAGE(Таблица1343[[#This Row],[Капитал 2025]:[Капитал 2023]])</f>
        <v>61856.333333333336</v>
      </c>
      <c r="G10" s="17">
        <f>AVERAGE(Таблица1343[[#This Row],[Чистая прибыль 2025]:[Чистая прибыль 2023]])</f>
        <v>1544.3333333333333</v>
      </c>
      <c r="H10" s="13">
        <f>(Таблица1343[[#This Row],[Чистая прибыль 2025]]/284497)*100</f>
        <v>0.47452169970157859</v>
      </c>
      <c r="I10" s="12">
        <v>25</v>
      </c>
      <c r="J10" s="14">
        <v>63429</v>
      </c>
      <c r="K10" s="14">
        <v>62079</v>
      </c>
      <c r="L10" s="14">
        <v>60061</v>
      </c>
      <c r="M10" s="14">
        <v>1350</v>
      </c>
      <c r="N10" s="14">
        <v>2018</v>
      </c>
      <c r="O10" s="14">
        <v>1265</v>
      </c>
    </row>
    <row r="11" spans="1:15" x14ac:dyDescent="0.3">
      <c r="A11" s="7">
        <v>5</v>
      </c>
      <c r="B11" s="8" t="s">
        <v>24</v>
      </c>
      <c r="C11" s="9">
        <v>7702019460</v>
      </c>
      <c r="D11" s="10">
        <v>33911</v>
      </c>
      <c r="E11" s="11" t="s">
        <v>20</v>
      </c>
      <c r="F11" s="12">
        <f>AVERAGE(Таблица1343[[#This Row],[Капитал 2025]:[Капитал 2023]])</f>
        <v>53487.666666666664</v>
      </c>
      <c r="G11" s="12">
        <f>AVERAGE(Таблица1343[[#This Row],[Чистая прибыль 2025]:[Чистая прибыль 2023]])</f>
        <v>16576.666666666668</v>
      </c>
      <c r="H11" s="13">
        <f>(Таблица1343[[#This Row],[Чистая прибыль 2025]]/252149)*100</f>
        <v>12.883652126322135</v>
      </c>
      <c r="I11" s="12">
        <v>36</v>
      </c>
      <c r="J11" s="14">
        <v>74448</v>
      </c>
      <c r="K11" s="14">
        <v>45801</v>
      </c>
      <c r="L11" s="14">
        <v>40214</v>
      </c>
      <c r="M11" s="14">
        <v>32486</v>
      </c>
      <c r="N11" s="14">
        <v>7029</v>
      </c>
      <c r="O11" s="14">
        <v>10215</v>
      </c>
    </row>
    <row r="12" spans="1:15" x14ac:dyDescent="0.3">
      <c r="A12" s="7">
        <v>6</v>
      </c>
      <c r="B12" s="8" t="s">
        <v>25</v>
      </c>
      <c r="C12" s="9">
        <v>7715683693</v>
      </c>
      <c r="D12" s="10">
        <v>39468</v>
      </c>
      <c r="E12" s="11" t="s">
        <v>20</v>
      </c>
      <c r="F12" s="12">
        <f>AVERAGE(Таблица1343[[#This Row],[Капитал 2025]:[Капитал 2023]])</f>
        <v>41912</v>
      </c>
      <c r="G12" s="12">
        <f>AVERAGE(Таблица1343[[#This Row],[Чистая прибыль 2025]:[Чистая прибыль 2023]])</f>
        <v>94686</v>
      </c>
      <c r="H12" s="13">
        <f>(Таблица1343[[#This Row],[Чистая прибыль 2025]]/156612)*100</f>
        <v>57.443235511965874</v>
      </c>
      <c r="I12" s="12">
        <v>5</v>
      </c>
      <c r="J12" s="14">
        <v>38836</v>
      </c>
      <c r="K12" s="14">
        <v>61463</v>
      </c>
      <c r="L12" s="14">
        <v>25437</v>
      </c>
      <c r="M12" s="14">
        <v>89963</v>
      </c>
      <c r="N12" s="14">
        <v>130953</v>
      </c>
      <c r="O12" s="14">
        <v>63142</v>
      </c>
    </row>
    <row r="13" spans="1:15" x14ac:dyDescent="0.3">
      <c r="A13" s="7">
        <v>7</v>
      </c>
      <c r="B13" s="8" t="s">
        <v>26</v>
      </c>
      <c r="C13" s="9">
        <v>7709542694</v>
      </c>
      <c r="D13" s="10">
        <v>38105</v>
      </c>
      <c r="E13" s="11" t="s">
        <v>20</v>
      </c>
      <c r="F13" s="12">
        <f>AVERAGE(Таблица1343[[#This Row],[Капитал 2025]:[Капитал 2023]])</f>
        <v>39565.666666666664</v>
      </c>
      <c r="G13" s="12">
        <f>AVERAGE(Таблица1343[[#This Row],[Чистая прибыль 2025]:[Чистая прибыль 2023]])</f>
        <v>21601.666666666668</v>
      </c>
      <c r="H13" s="13">
        <f>(Таблица1343[[#This Row],[Чистая прибыль 2025]]/493595)*100</f>
        <v>4.1371974999746755</v>
      </c>
      <c r="I13" s="12">
        <v>36</v>
      </c>
      <c r="J13" s="14">
        <v>52225</v>
      </c>
      <c r="K13" s="14">
        <v>35416</v>
      </c>
      <c r="L13" s="14">
        <v>31056</v>
      </c>
      <c r="M13" s="14">
        <v>20421</v>
      </c>
      <c r="N13" s="14">
        <v>29278</v>
      </c>
      <c r="O13" s="14">
        <v>15106</v>
      </c>
    </row>
    <row r="14" spans="1:15" x14ac:dyDescent="0.3">
      <c r="A14" s="7">
        <v>8</v>
      </c>
      <c r="B14" s="8" t="s">
        <v>27</v>
      </c>
      <c r="C14" s="9">
        <v>7730123953</v>
      </c>
      <c r="D14" s="10">
        <v>36615</v>
      </c>
      <c r="E14" s="11" t="s">
        <v>20</v>
      </c>
      <c r="F14" s="12">
        <f>AVERAGE(Таблица1343[[#This Row],[Капитал 2025]:[Капитал 2023]])</f>
        <v>35974</v>
      </c>
      <c r="G14" s="12">
        <f>AVERAGE(Таблица1343[[#This Row],[Чистая прибыль 2025]:[Чистая прибыль 2023]])</f>
        <v>2755.6666666666665</v>
      </c>
      <c r="H14" s="13">
        <f>(Таблица1343[[#This Row],[Чистая прибыль 2025]]/10505)*100</f>
        <v>2.7796287482151358</v>
      </c>
      <c r="I14" s="12">
        <v>2</v>
      </c>
      <c r="J14" s="14">
        <v>36372</v>
      </c>
      <c r="K14" s="14">
        <v>36311</v>
      </c>
      <c r="L14" s="14">
        <v>35239</v>
      </c>
      <c r="M14" s="2">
        <v>292</v>
      </c>
      <c r="N14" s="14">
        <v>1246</v>
      </c>
      <c r="O14" s="14">
        <v>6729</v>
      </c>
    </row>
    <row r="15" spans="1:15" x14ac:dyDescent="0.3">
      <c r="A15" s="7">
        <v>9</v>
      </c>
      <c r="B15" s="16" t="s">
        <v>28</v>
      </c>
      <c r="C15" s="9">
        <v>7721588825</v>
      </c>
      <c r="D15" s="10">
        <v>39241</v>
      </c>
      <c r="E15" s="11" t="s">
        <v>20</v>
      </c>
      <c r="F15" s="12">
        <f>AVERAGE(Таблица1343[[#This Row],[Капитал 2025]:[Капитал 2023]])</f>
        <v>32881</v>
      </c>
      <c r="G15" s="17">
        <f>AVERAGE(Таблица1343[[#This Row],[Чистая прибыль 2025]:[Чистая прибыль 2023]])</f>
        <v>9224</v>
      </c>
      <c r="H15" s="13">
        <f>(Таблица1343[[#This Row],[Чистая прибыль 2025]]/98904)*100</f>
        <v>14.814365445280272</v>
      </c>
      <c r="I15" s="12">
        <v>20</v>
      </c>
      <c r="J15" s="14">
        <v>39622</v>
      </c>
      <c r="K15" s="14">
        <v>30508</v>
      </c>
      <c r="L15" s="14">
        <v>28513</v>
      </c>
      <c r="M15" s="14">
        <v>14652</v>
      </c>
      <c r="N15" s="14">
        <v>7925</v>
      </c>
      <c r="O15" s="14">
        <v>5095</v>
      </c>
    </row>
    <row r="16" spans="1:15" x14ac:dyDescent="0.3">
      <c r="A16" s="7">
        <v>10</v>
      </c>
      <c r="B16" s="8" t="s">
        <v>29</v>
      </c>
      <c r="C16" s="9">
        <v>7728051571</v>
      </c>
      <c r="D16" s="10">
        <v>33709</v>
      </c>
      <c r="E16" s="11" t="s">
        <v>20</v>
      </c>
      <c r="F16" s="12">
        <f>AVERAGE(Таблица1343[[#This Row],[Капитал 2025]:[Капитал 2023]])</f>
        <v>25667.666666666668</v>
      </c>
      <c r="G16" s="17">
        <f>AVERAGE(Таблица1343[[#This Row],[Чистая прибыль 2025]:[Чистая прибыль 2023]])</f>
        <v>53.333333333333336</v>
      </c>
      <c r="H16" s="13">
        <f>(Таблица1343[[#This Row],[Чистая прибыль 2025]]/43005)*100</f>
        <v>9.3012440413905356E-2</v>
      </c>
      <c r="I16" s="12">
        <v>9</v>
      </c>
      <c r="J16" s="14">
        <v>25705</v>
      </c>
      <c r="K16" s="14">
        <v>25665</v>
      </c>
      <c r="L16" s="14">
        <v>25633</v>
      </c>
      <c r="M16" s="2">
        <v>40</v>
      </c>
      <c r="N16" s="2">
        <v>33</v>
      </c>
      <c r="O16" s="2">
        <v>87</v>
      </c>
    </row>
    <row r="17" spans="1:15" x14ac:dyDescent="0.3">
      <c r="A17" s="7">
        <v>11</v>
      </c>
      <c r="B17" s="8" t="s">
        <v>30</v>
      </c>
      <c r="C17" s="9">
        <v>7720174109</v>
      </c>
      <c r="D17" s="10">
        <v>35265</v>
      </c>
      <c r="E17" s="11" t="s">
        <v>20</v>
      </c>
      <c r="F17" s="12">
        <f>AVERAGE(Таблица1343[[#This Row],[Капитал 2025]:[Капитал 2023]])</f>
        <v>23106</v>
      </c>
      <c r="G17" s="12">
        <f>AVERAGE(Таблица1343[[#This Row],[Чистая прибыль 2025]:[Чистая прибыль 2023]])</f>
        <v>800</v>
      </c>
      <c r="H17" s="13">
        <f>(Таблица1343[[#This Row],[Чистая прибыль 2025]]/3873)*100</f>
        <v>28.014459075651949</v>
      </c>
      <c r="I17" s="12">
        <v>6</v>
      </c>
      <c r="J17" s="14">
        <v>24029</v>
      </c>
      <c r="K17" s="14">
        <v>22944</v>
      </c>
      <c r="L17" s="14">
        <v>22345</v>
      </c>
      <c r="M17" s="14">
        <v>1085</v>
      </c>
      <c r="N17" s="2">
        <v>600</v>
      </c>
      <c r="O17" s="2">
        <v>715</v>
      </c>
    </row>
    <row r="18" spans="1:15" x14ac:dyDescent="0.3">
      <c r="A18" s="7">
        <v>12</v>
      </c>
      <c r="B18" s="18" t="s">
        <v>31</v>
      </c>
      <c r="C18" s="9">
        <v>6025026587</v>
      </c>
      <c r="D18" s="10">
        <v>38805</v>
      </c>
      <c r="E18" s="11" t="s">
        <v>20</v>
      </c>
      <c r="F18" s="12">
        <f>AVERAGE(Таблица1343[[#This Row],[Капитал 2025]:[Капитал 2023]])</f>
        <v>22629</v>
      </c>
      <c r="G18" s="12">
        <f>AVERAGE(Таблица1343[[#This Row],[Чистая прибыль 2025]:[Чистая прибыль 2023]])</f>
        <v>3239.3333333333335</v>
      </c>
      <c r="H18" s="13">
        <f>(Таблица1343[[#This Row],[Чистая прибыль 2025]]/14729)*100</f>
        <v>8.3712404100753623</v>
      </c>
      <c r="I18" s="12">
        <v>3</v>
      </c>
      <c r="J18" s="14">
        <v>24887</v>
      </c>
      <c r="K18" s="14">
        <v>23654</v>
      </c>
      <c r="L18" s="14">
        <v>19346</v>
      </c>
      <c r="M18" s="14">
        <v>1233</v>
      </c>
      <c r="N18" s="14">
        <v>4318</v>
      </c>
      <c r="O18" s="14">
        <v>4167</v>
      </c>
    </row>
    <row r="19" spans="1:15" x14ac:dyDescent="0.3">
      <c r="A19" s="7">
        <v>13</v>
      </c>
      <c r="B19" s="8" t="s">
        <v>32</v>
      </c>
      <c r="C19" s="9">
        <v>7701089401</v>
      </c>
      <c r="D19" s="10">
        <v>42068</v>
      </c>
      <c r="E19" s="11" t="s">
        <v>20</v>
      </c>
      <c r="F19" s="12">
        <f>AVERAGE(Таблица1343[[#This Row],[Капитал 2025]:[Капитал 2023]])</f>
        <v>21616</v>
      </c>
      <c r="G19" s="12">
        <f>AVERAGE(Таблица1343[[#This Row],[Чистая прибыль 2025]:[Чистая прибыль 2023]])</f>
        <v>934.33333333333337</v>
      </c>
      <c r="H19" s="13">
        <f>(Таблица1343[[#This Row],[Чистая прибыль 2025]]/12181)*100</f>
        <v>7.1751087759625642</v>
      </c>
      <c r="I19" s="12">
        <v>4</v>
      </c>
      <c r="J19" s="14">
        <v>22820</v>
      </c>
      <c r="K19" s="14">
        <v>21947</v>
      </c>
      <c r="L19" s="14">
        <v>20081</v>
      </c>
      <c r="M19" s="2">
        <v>874</v>
      </c>
      <c r="N19" s="14">
        <v>1867</v>
      </c>
      <c r="O19" s="2">
        <v>62</v>
      </c>
    </row>
    <row r="20" spans="1:15" x14ac:dyDescent="0.3">
      <c r="A20" s="7">
        <v>14</v>
      </c>
      <c r="B20" s="8" t="s">
        <v>33</v>
      </c>
      <c r="C20" s="9">
        <v>7709662776</v>
      </c>
      <c r="D20" s="10">
        <v>38779</v>
      </c>
      <c r="E20" s="11" t="s">
        <v>20</v>
      </c>
      <c r="F20" s="12">
        <f>AVERAGE(Таблица1343[[#This Row],[Капитал 2025]:[Капитал 2023]])</f>
        <v>20746.333333333332</v>
      </c>
      <c r="G20" s="12">
        <f>AVERAGE(Таблица1343[[#This Row],[Чистая прибыль 2025]:[Чистая прибыль 2023]])</f>
        <v>4007.3333333333335</v>
      </c>
      <c r="H20" s="13">
        <f>(Таблица1343[[#This Row],[Чистая прибыль 2025]]/49681)*100</f>
        <v>15.810873372114088</v>
      </c>
      <c r="I20" s="12">
        <v>9</v>
      </c>
      <c r="J20" s="14">
        <v>19590</v>
      </c>
      <c r="K20" s="14">
        <v>20316</v>
      </c>
      <c r="L20" s="14">
        <v>22333</v>
      </c>
      <c r="M20" s="14">
        <v>7855</v>
      </c>
      <c r="N20" s="14">
        <v>2989</v>
      </c>
      <c r="O20" s="14">
        <v>1178</v>
      </c>
    </row>
    <row r="21" spans="1:15" x14ac:dyDescent="0.3">
      <c r="A21" s="7">
        <v>15</v>
      </c>
      <c r="B21" s="8" t="s">
        <v>34</v>
      </c>
      <c r="C21" s="9">
        <v>7732507360</v>
      </c>
      <c r="D21" s="10">
        <v>38768</v>
      </c>
      <c r="E21" s="11" t="s">
        <v>20</v>
      </c>
      <c r="F21" s="12">
        <f>AVERAGE(Таблица1343[[#This Row],[Капитал 2025]:[Капитал 2023]])</f>
        <v>18534.666666666668</v>
      </c>
      <c r="G21" s="12">
        <f>AVERAGE(Таблица1343[[#This Row],[Чистая прибыль 2025]:[Чистая прибыль 2023]])</f>
        <v>32265.666666666668</v>
      </c>
      <c r="H21" s="13">
        <f>(Таблица1343[[#This Row],[Чистая прибыль 2025]]/67187)*100</f>
        <v>34.950213582984802</v>
      </c>
      <c r="I21" s="12">
        <v>6</v>
      </c>
      <c r="J21" s="14">
        <v>8638</v>
      </c>
      <c r="K21" s="14">
        <v>22902</v>
      </c>
      <c r="L21" s="14">
        <v>24064</v>
      </c>
      <c r="M21" s="14">
        <v>23482</v>
      </c>
      <c r="N21" s="14">
        <v>47123</v>
      </c>
      <c r="O21" s="14">
        <v>26192</v>
      </c>
    </row>
    <row r="22" spans="1:15" x14ac:dyDescent="0.3">
      <c r="A22" s="7">
        <v>16</v>
      </c>
      <c r="B22" s="8" t="s">
        <v>35</v>
      </c>
      <c r="C22" s="9">
        <v>7701298571</v>
      </c>
      <c r="D22" s="10">
        <v>37398</v>
      </c>
      <c r="E22" s="11" t="s">
        <v>20</v>
      </c>
      <c r="F22" s="12">
        <f>AVERAGE(Таблица1343[[#This Row],[Капитал 2025]:[Капитал 2023]])</f>
        <v>17548</v>
      </c>
      <c r="G22" s="12">
        <f>AVERAGE(Таблица1343[[#This Row],[Чистая прибыль 2025]:[Чистая прибыль 2023]])</f>
        <v>50468.666666666664</v>
      </c>
      <c r="H22" s="13">
        <f>(Таблица1343[[#This Row],[Чистая прибыль 2025]]/216523)*100</f>
        <v>19.387316820845825</v>
      </c>
      <c r="I22" s="12">
        <v>14</v>
      </c>
      <c r="J22" s="14">
        <v>14798</v>
      </c>
      <c r="K22" s="14">
        <v>24164</v>
      </c>
      <c r="L22" s="14">
        <v>13682</v>
      </c>
      <c r="M22" s="14">
        <v>41978</v>
      </c>
      <c r="N22" s="14">
        <v>63253</v>
      </c>
      <c r="O22" s="14">
        <v>46175</v>
      </c>
    </row>
    <row r="23" spans="1:15" x14ac:dyDescent="0.3">
      <c r="A23" s="7">
        <v>17</v>
      </c>
      <c r="B23" s="8" t="s">
        <v>36</v>
      </c>
      <c r="C23" s="9">
        <v>7718529072</v>
      </c>
      <c r="D23" s="10">
        <v>38296</v>
      </c>
      <c r="E23" s="11" t="s">
        <v>20</v>
      </c>
      <c r="F23" s="12">
        <f>AVERAGE(Таблица1343[[#This Row],[Капитал 2025]:[Капитал 2023]])</f>
        <v>10424.333333333334</v>
      </c>
      <c r="G23" s="12">
        <f>AVERAGE(Таблица1343[[#This Row],[Чистая прибыль 2025]:[Чистая прибыль 2023]])</f>
        <v>4497</v>
      </c>
      <c r="H23" s="13">
        <f>(Таблица1343[[#This Row],[Чистая прибыль 2025]]/21936)*100</f>
        <v>43.549416484318016</v>
      </c>
      <c r="I23" s="12">
        <v>3</v>
      </c>
      <c r="J23" s="14">
        <v>5513</v>
      </c>
      <c r="K23" s="14">
        <v>5844</v>
      </c>
      <c r="L23" s="14">
        <v>19916</v>
      </c>
      <c r="M23" s="14">
        <v>9553</v>
      </c>
      <c r="N23" s="14">
        <v>3279</v>
      </c>
      <c r="O23" s="2">
        <v>659</v>
      </c>
    </row>
    <row r="24" spans="1:15" x14ac:dyDescent="0.3">
      <c r="A24" s="7">
        <v>18</v>
      </c>
      <c r="B24" s="16" t="s">
        <v>37</v>
      </c>
      <c r="C24" s="9">
        <v>7709604990</v>
      </c>
      <c r="D24" s="10">
        <v>38460</v>
      </c>
      <c r="E24" s="11" t="s">
        <v>20</v>
      </c>
      <c r="F24" s="12">
        <f>AVERAGE(Таблица1343[[#This Row],[Капитал 2025]:[Капитал 2023]])</f>
        <v>10228.666666666666</v>
      </c>
      <c r="G24" s="17">
        <f>AVERAGE(Таблица1343[[#This Row],[Чистая прибыль 2025]:[Чистая прибыль 2023]])</f>
        <v>537</v>
      </c>
      <c r="H24" s="13">
        <f>(Таблица1343[[#This Row],[Чистая прибыль 2025]]/59321)*100</f>
        <v>1.5070548372414492</v>
      </c>
      <c r="I24" s="12">
        <v>10</v>
      </c>
      <c r="J24" s="14">
        <v>10992</v>
      </c>
      <c r="K24" s="14">
        <v>10098</v>
      </c>
      <c r="L24" s="14">
        <v>9596</v>
      </c>
      <c r="M24" s="2">
        <v>894</v>
      </c>
      <c r="N24" s="2">
        <v>502</v>
      </c>
      <c r="O24" s="2">
        <v>215</v>
      </c>
    </row>
    <row r="25" spans="1:15" x14ac:dyDescent="0.3">
      <c r="A25" s="7">
        <v>19</v>
      </c>
      <c r="B25" s="8" t="s">
        <v>38</v>
      </c>
      <c r="C25" s="9">
        <v>7728862869</v>
      </c>
      <c r="D25" s="10">
        <v>41603</v>
      </c>
      <c r="E25" s="11" t="s">
        <v>20</v>
      </c>
      <c r="F25" s="12">
        <f>AVERAGE(Таблица1343[[#This Row],[Капитал 2025]:[Капитал 2023]])</f>
        <v>9321.3333333333339</v>
      </c>
      <c r="G25" s="12">
        <f>AVERAGE(Таблица1343[[#This Row],[Чистая прибыль 2025]:[Чистая прибыль 2023]])</f>
        <v>6701.666666666667</v>
      </c>
      <c r="H25" s="13">
        <f>(Таблица1343[[#This Row],[Чистая прибыль 2025]]/28129)*100</f>
        <v>37.81506630168154</v>
      </c>
      <c r="I25" s="12">
        <v>4</v>
      </c>
      <c r="J25" s="14">
        <v>17785</v>
      </c>
      <c r="K25" s="14">
        <v>7224</v>
      </c>
      <c r="L25" s="14">
        <v>2955</v>
      </c>
      <c r="M25" s="14">
        <v>10637</v>
      </c>
      <c r="N25" s="14">
        <v>6739</v>
      </c>
      <c r="O25" s="14">
        <v>2729</v>
      </c>
    </row>
    <row r="26" spans="1:15" x14ac:dyDescent="0.3">
      <c r="A26" s="7">
        <v>20</v>
      </c>
      <c r="B26" s="8" t="s">
        <v>39</v>
      </c>
      <c r="C26" s="9">
        <v>7736174898</v>
      </c>
      <c r="D26" s="10">
        <v>35656</v>
      </c>
      <c r="E26" s="11" t="s">
        <v>20</v>
      </c>
      <c r="F26" s="12">
        <f>AVERAGE(Таблица1343[[#This Row],[Капитал 2025]:[Капитал 2023]])</f>
        <v>8949.6666666666661</v>
      </c>
      <c r="G26" s="12">
        <f>AVERAGE(Таблица1343[[#This Row],[Чистая прибыль 2025]:[Чистая прибыль 2023]])</f>
        <v>2401.6666666666665</v>
      </c>
      <c r="H26" s="13">
        <f>(Таблица1343[[#This Row],[Чистая прибыль 2025]]/122613)*100</f>
        <v>6.1274090023080747</v>
      </c>
      <c r="I26" s="12">
        <v>3</v>
      </c>
      <c r="J26" s="14">
        <v>7730</v>
      </c>
      <c r="K26" s="14">
        <v>14111</v>
      </c>
      <c r="L26" s="14">
        <v>5008</v>
      </c>
      <c r="M26" s="14">
        <v>7513</v>
      </c>
      <c r="N26" s="14">
        <v>7828</v>
      </c>
      <c r="O26" s="14">
        <v>-8136</v>
      </c>
    </row>
    <row r="27" spans="1:15" x14ac:dyDescent="0.3">
      <c r="A27" s="7">
        <v>21</v>
      </c>
      <c r="B27" s="8" t="s">
        <v>40</v>
      </c>
      <c r="C27" s="9">
        <v>7715586690</v>
      </c>
      <c r="D27" s="10">
        <v>38699</v>
      </c>
      <c r="E27" s="11" t="s">
        <v>20</v>
      </c>
      <c r="F27" s="12">
        <f>AVERAGE(Таблица1343[[#This Row],[Капитал 2025]:[Капитал 2023]])</f>
        <v>6232.666666666667</v>
      </c>
      <c r="G27" s="12">
        <f>AVERAGE(Таблица1343[[#This Row],[Чистая прибыль 2025]:[Чистая прибыль 2023]])</f>
        <v>10753</v>
      </c>
      <c r="H27" s="13">
        <f>(Таблица1343[[#This Row],[Чистая прибыль 2025]]/45057)*100</f>
        <v>27.66939654215771</v>
      </c>
      <c r="I27" s="12">
        <v>2</v>
      </c>
      <c r="J27" s="14">
        <v>9265</v>
      </c>
      <c r="K27" s="14">
        <v>10210</v>
      </c>
      <c r="L27" s="2">
        <v>-777</v>
      </c>
      <c r="M27" s="14">
        <v>12467</v>
      </c>
      <c r="N27" s="14">
        <v>10987</v>
      </c>
      <c r="O27" s="14">
        <v>8805</v>
      </c>
    </row>
    <row r="28" spans="1:15" x14ac:dyDescent="0.3">
      <c r="A28" s="7">
        <v>22</v>
      </c>
      <c r="B28" s="8" t="s">
        <v>41</v>
      </c>
      <c r="C28" s="9">
        <v>7708057367</v>
      </c>
      <c r="D28" s="10">
        <v>34934</v>
      </c>
      <c r="E28" s="11" t="s">
        <v>20</v>
      </c>
      <c r="F28" s="12">
        <f>AVERAGE(Таблица1343[[#This Row],[Капитал 2025]:[Капитал 2023]])</f>
        <v>5485</v>
      </c>
      <c r="G28" s="12">
        <f>AVERAGE(Таблица1343[[#This Row],[Чистая прибыль 2025]:[Чистая прибыль 2023]])</f>
        <v>369</v>
      </c>
      <c r="H28" s="13">
        <f>(Таблица1343[[#This Row],[Чистая прибыль 2025]]/15165)*100</f>
        <v>3.4091658424002635</v>
      </c>
      <c r="I28" s="12">
        <v>5</v>
      </c>
      <c r="J28" s="14">
        <v>6013</v>
      </c>
      <c r="K28" s="14">
        <v>5496</v>
      </c>
      <c r="L28" s="14">
        <v>4946</v>
      </c>
      <c r="M28" s="2">
        <v>517</v>
      </c>
      <c r="N28" s="2">
        <v>551</v>
      </c>
      <c r="O28" s="2">
        <v>39</v>
      </c>
    </row>
    <row r="29" spans="1:15" x14ac:dyDescent="0.3">
      <c r="A29" s="7">
        <v>23</v>
      </c>
      <c r="B29" s="8" t="s">
        <v>42</v>
      </c>
      <c r="C29" s="9">
        <v>7710235271</v>
      </c>
      <c r="D29" s="10">
        <v>35520</v>
      </c>
      <c r="E29" s="11" t="s">
        <v>20</v>
      </c>
      <c r="F29" s="12">
        <f>AVERAGE(Таблица1343[[#This Row],[Капитал 2025]:[Капитал 2023]])</f>
        <v>4273</v>
      </c>
      <c r="G29" s="12">
        <f>AVERAGE(Таблица1343[[#This Row],[Чистая прибыль 2025]:[Чистая прибыль 2023]])</f>
        <v>503</v>
      </c>
      <c r="H29" s="13">
        <f>(Таблица1343[[#This Row],[Чистая прибыль 2025]]/41874)*100</f>
        <v>1.0746525290156184</v>
      </c>
      <c r="I29" s="12">
        <v>3</v>
      </c>
      <c r="J29" s="14">
        <v>4740</v>
      </c>
      <c r="K29" s="14">
        <v>4290</v>
      </c>
      <c r="L29" s="14">
        <v>3789</v>
      </c>
      <c r="M29" s="2">
        <v>450</v>
      </c>
      <c r="N29" s="2">
        <v>501</v>
      </c>
      <c r="O29" s="2">
        <v>558</v>
      </c>
    </row>
    <row r="30" spans="1:15" x14ac:dyDescent="0.3">
      <c r="A30" s="7">
        <v>24</v>
      </c>
      <c r="B30" s="8" t="s">
        <v>43</v>
      </c>
      <c r="C30" s="9">
        <v>7733119708</v>
      </c>
      <c r="D30" s="10">
        <v>44488</v>
      </c>
      <c r="E30" s="11" t="s">
        <v>20</v>
      </c>
      <c r="F30" s="12">
        <f>AVERAGE(Таблица1343[[#This Row],[Капитал 2025]:[Капитал 2023]])</f>
        <v>1469.3333333333333</v>
      </c>
      <c r="G30" s="12">
        <f>AVERAGE(Таблица1343[[#This Row],[Чистая прибыль 2025]:[Чистая прибыль 2023]])</f>
        <v>3158.3333333333335</v>
      </c>
      <c r="H30" s="13">
        <f>(Таблица1343[[#This Row],[Чистая прибыль 2025]]/9375)*100</f>
        <v>22.741333333333333</v>
      </c>
      <c r="I30" s="12">
        <v>3</v>
      </c>
      <c r="J30" s="14">
        <v>1324</v>
      </c>
      <c r="K30" s="14">
        <v>2022</v>
      </c>
      <c r="L30" s="14">
        <v>1062</v>
      </c>
      <c r="M30" s="14">
        <v>2132</v>
      </c>
      <c r="N30" s="14">
        <v>4281</v>
      </c>
      <c r="O30" s="14">
        <v>3062</v>
      </c>
    </row>
    <row r="31" spans="1:15" x14ac:dyDescent="0.3">
      <c r="A31" s="7">
        <v>25</v>
      </c>
      <c r="B31" s="8" t="s">
        <v>44</v>
      </c>
      <c r="C31" s="11">
        <v>7721681510</v>
      </c>
      <c r="D31" s="10">
        <v>40169</v>
      </c>
      <c r="E31" s="11" t="s">
        <v>20</v>
      </c>
      <c r="F31" s="12">
        <f>AVERAGE(Таблица1343[[#This Row],[Капитал 2025]:[Капитал 2023]])</f>
        <v>939.33333333333337</v>
      </c>
      <c r="G31" s="17">
        <f>AVERAGE(Таблица1343[[#This Row],[Чистая прибыль 2025]:[Чистая прибыль 2023]])</f>
        <v>1937.3333333333333</v>
      </c>
      <c r="H31" s="13">
        <f>(Таблица1343[[#This Row],[Чистая прибыль 2025]]/4111)*100</f>
        <v>78.058866455850165</v>
      </c>
      <c r="I31" s="12">
        <v>2</v>
      </c>
      <c r="J31" s="2">
        <v>987</v>
      </c>
      <c r="K31" s="14">
        <v>838</v>
      </c>
      <c r="L31" s="2">
        <v>993</v>
      </c>
      <c r="M31" s="14">
        <v>3209</v>
      </c>
      <c r="N31" s="14">
        <v>1531</v>
      </c>
      <c r="O31" s="14">
        <v>1072</v>
      </c>
    </row>
    <row r="32" spans="1:15" x14ac:dyDescent="0.3">
      <c r="A32" s="7">
        <v>26</v>
      </c>
      <c r="B32" s="8" t="s">
        <v>45</v>
      </c>
      <c r="C32" s="9">
        <v>3444178658</v>
      </c>
      <c r="D32" s="10">
        <v>40358</v>
      </c>
      <c r="E32" s="11" t="s">
        <v>20</v>
      </c>
      <c r="F32" s="12">
        <f>AVERAGE(Таблица1343[[#This Row],[Капитал 2025]:[Капитал 2023]])</f>
        <v>820.33333333333337</v>
      </c>
      <c r="G32" s="12">
        <f>AVERAGE(Таблица1343[[#This Row],[Чистая прибыль 2025]:[Чистая прибыль 2023]])</f>
        <v>1838</v>
      </c>
      <c r="H32" s="13">
        <f>(Таблица1343[[#This Row],[Чистая прибыль 2025]]/6385)*100</f>
        <v>30.399373531714957</v>
      </c>
      <c r="I32" s="12">
        <v>3</v>
      </c>
      <c r="J32" s="14">
        <v>1156</v>
      </c>
      <c r="K32" s="14">
        <v>104</v>
      </c>
      <c r="L32" s="14">
        <v>1201</v>
      </c>
      <c r="M32" s="14">
        <v>1941</v>
      </c>
      <c r="N32" s="14">
        <v>1613</v>
      </c>
      <c r="O32" s="14">
        <v>1960</v>
      </c>
    </row>
    <row r="33" spans="1:9" x14ac:dyDescent="0.3">
      <c r="A33" s="7"/>
      <c r="B33" s="19"/>
      <c r="C33" s="20"/>
      <c r="D33" s="10"/>
      <c r="E33" s="8"/>
      <c r="F33" s="12"/>
      <c r="G33" s="21"/>
      <c r="H33" s="13"/>
      <c r="I33" s="21"/>
    </row>
    <row r="34" spans="1:9" x14ac:dyDescent="0.3">
      <c r="A34" s="22" t="s">
        <v>0</v>
      </c>
      <c r="B34" s="23"/>
      <c r="C34" s="23"/>
      <c r="D34" s="23"/>
      <c r="E34" s="8"/>
      <c r="F34" s="12"/>
      <c r="G34" s="21"/>
      <c r="H34" s="13"/>
      <c r="I34" s="21"/>
    </row>
    <row r="35" spans="1:9" x14ac:dyDescent="0.3">
      <c r="A35" s="24" t="s">
        <v>46</v>
      </c>
      <c r="B35" s="19"/>
      <c r="C35" s="20"/>
      <c r="D35" s="10"/>
      <c r="E35" s="8"/>
      <c r="F35" s="12"/>
      <c r="G35" s="21"/>
      <c r="H35" s="13"/>
      <c r="I35" s="21"/>
    </row>
    <row r="36" spans="1:9" x14ac:dyDescent="0.3">
      <c r="A36" s="24" t="s">
        <v>47</v>
      </c>
      <c r="B36" s="19"/>
      <c r="C36" s="20"/>
      <c r="D36" s="10"/>
      <c r="E36" s="8"/>
      <c r="F36" s="12"/>
      <c r="G36" s="21"/>
      <c r="H36" s="13"/>
      <c r="I36" s="21"/>
    </row>
    <row r="37" spans="1:9" x14ac:dyDescent="0.3">
      <c r="A37" s="24" t="s">
        <v>48</v>
      </c>
      <c r="B37" s="19"/>
      <c r="C37" s="20"/>
      <c r="D37" s="10"/>
      <c r="E37" s="8"/>
      <c r="F37" s="12"/>
      <c r="G37" s="21"/>
      <c r="H37" s="13"/>
      <c r="I37" s="21"/>
    </row>
    <row r="38" spans="1:9" x14ac:dyDescent="0.3">
      <c r="A38" s="24" t="s">
        <v>49</v>
      </c>
      <c r="B38" s="19"/>
      <c r="C38" s="20"/>
      <c r="D38" s="10"/>
      <c r="E38" s="8"/>
      <c r="F38" s="12"/>
      <c r="G38" s="21"/>
      <c r="H38" s="13"/>
      <c r="I38" s="21"/>
    </row>
    <row r="39" spans="1:9" x14ac:dyDescent="0.3">
      <c r="A39" s="24" t="s">
        <v>50</v>
      </c>
      <c r="B39" s="19"/>
      <c r="C39" s="20"/>
      <c r="D39" s="10"/>
      <c r="E39" s="8"/>
      <c r="F39" s="12"/>
      <c r="G39" s="21"/>
      <c r="H39" s="13"/>
      <c r="I39" s="21"/>
    </row>
    <row r="40" spans="1:9" x14ac:dyDescent="0.3">
      <c r="A40" s="24" t="s">
        <v>51</v>
      </c>
      <c r="B40" s="19"/>
      <c r="C40" s="20"/>
      <c r="D40" s="10"/>
      <c r="E40" s="8"/>
      <c r="F40" s="12"/>
      <c r="G40" s="21"/>
      <c r="H40" s="13"/>
      <c r="I40" s="21"/>
    </row>
    <row r="41" spans="1:9" x14ac:dyDescent="0.3">
      <c r="A41" s="24" t="s">
        <v>52</v>
      </c>
      <c r="B41" s="19"/>
      <c r="C41" s="20"/>
      <c r="D41" s="10"/>
      <c r="E41" s="8"/>
      <c r="F41" s="12"/>
      <c r="G41" s="21"/>
      <c r="H41" s="13"/>
      <c r="I41" s="21"/>
    </row>
    <row r="42" spans="1:9" x14ac:dyDescent="0.3">
      <c r="A42" s="24" t="s">
        <v>53</v>
      </c>
      <c r="B42" s="19"/>
      <c r="C42" s="20"/>
      <c r="D42" s="10"/>
      <c r="E42" s="8"/>
      <c r="F42" s="12"/>
      <c r="G42" s="21"/>
      <c r="H42" s="13"/>
      <c r="I42" s="21"/>
    </row>
    <row r="43" spans="1:9" x14ac:dyDescent="0.3">
      <c r="A43" s="24" t="s">
        <v>54</v>
      </c>
      <c r="B43" s="19"/>
      <c r="C43" s="20"/>
      <c r="D43" s="10"/>
      <c r="E43" s="8"/>
      <c r="F43" s="12"/>
      <c r="G43" s="21"/>
      <c r="H43" s="13"/>
      <c r="I43" s="21"/>
    </row>
    <row r="44" spans="1:9" x14ac:dyDescent="0.3">
      <c r="A44" s="24"/>
      <c r="B44" s="19"/>
      <c r="C44" s="20"/>
      <c r="D44" s="10"/>
      <c r="E44" s="8"/>
      <c r="F44" s="12"/>
      <c r="G44" s="21"/>
      <c r="H44" s="13"/>
      <c r="I44" s="21"/>
    </row>
    <row r="45" spans="1:9" x14ac:dyDescent="0.3">
      <c r="A45" s="22" t="s">
        <v>55</v>
      </c>
      <c r="B45" s="19"/>
      <c r="C45" s="20"/>
      <c r="D45" s="10"/>
      <c r="E45" s="8"/>
      <c r="F45" s="12"/>
      <c r="G45" s="21"/>
      <c r="H45" s="13"/>
      <c r="I45" s="21"/>
    </row>
    <row r="46" spans="1:9" x14ac:dyDescent="0.3">
      <c r="A46" s="7"/>
      <c r="B46" s="19"/>
      <c r="C46" s="20"/>
      <c r="D46" s="10"/>
      <c r="E46" s="8"/>
      <c r="F46" s="12"/>
      <c r="G46" s="21"/>
      <c r="H46" s="13"/>
      <c r="I46" s="21"/>
    </row>
    <row r="47" spans="1:9" ht="85.2" customHeight="1" x14ac:dyDescent="0.3">
      <c r="A47" s="25" t="s">
        <v>56</v>
      </c>
      <c r="B47" s="26"/>
      <c r="C47" s="26"/>
      <c r="D47" s="26"/>
      <c r="E47" s="26"/>
      <c r="F47" s="26"/>
      <c r="G47" s="26"/>
      <c r="H47" s="13"/>
      <c r="I47" s="21"/>
    </row>
    <row r="48" spans="1:9" x14ac:dyDescent="0.3">
      <c r="A48" s="7"/>
      <c r="B48" s="19"/>
      <c r="C48" s="20"/>
      <c r="D48" s="10"/>
      <c r="E48" s="8"/>
      <c r="F48" s="12"/>
      <c r="G48" s="21"/>
      <c r="H48" s="13"/>
      <c r="I48" s="21"/>
    </row>
    <row r="49" spans="1:9" x14ac:dyDescent="0.3">
      <c r="A49" s="7"/>
      <c r="B49" s="19"/>
      <c r="C49" s="20"/>
      <c r="D49" s="10"/>
      <c r="E49" s="8"/>
      <c r="F49" s="12"/>
      <c r="G49" s="21"/>
      <c r="H49" s="13"/>
      <c r="I49" s="21"/>
    </row>
    <row r="50" spans="1:9" x14ac:dyDescent="0.3">
      <c r="A50" s="7"/>
      <c r="B50" s="19"/>
      <c r="C50" s="20"/>
      <c r="D50" s="10"/>
      <c r="E50" s="8"/>
      <c r="F50" s="12"/>
      <c r="G50" s="21"/>
      <c r="H50" s="13"/>
      <c r="I50" s="21"/>
    </row>
    <row r="51" spans="1:9" x14ac:dyDescent="0.3">
      <c r="A51" s="7"/>
      <c r="B51" s="19"/>
      <c r="C51" s="20"/>
      <c r="D51" s="10"/>
      <c r="E51" s="8"/>
      <c r="F51" s="12"/>
      <c r="G51" s="21"/>
      <c r="H51" s="13"/>
      <c r="I51" s="21"/>
    </row>
    <row r="52" spans="1:9" x14ac:dyDescent="0.3">
      <c r="A52" s="7"/>
      <c r="B52" s="19"/>
      <c r="C52" s="20"/>
      <c r="D52" s="10"/>
      <c r="E52" s="8"/>
      <c r="F52" s="12"/>
      <c r="G52" s="21"/>
      <c r="H52" s="13"/>
      <c r="I52" s="21"/>
    </row>
    <row r="53" spans="1:9" x14ac:dyDescent="0.3">
      <c r="A53" s="7"/>
      <c r="B53" s="19"/>
      <c r="C53" s="20"/>
      <c r="D53" s="10"/>
      <c r="E53" s="8"/>
      <c r="F53" s="12"/>
      <c r="G53" s="21"/>
      <c r="H53" s="13"/>
      <c r="I53" s="21"/>
    </row>
    <row r="54" spans="1:9" x14ac:dyDescent="0.3">
      <c r="A54" s="7"/>
      <c r="B54" s="19"/>
      <c r="C54" s="20"/>
      <c r="D54" s="10"/>
      <c r="E54" s="8"/>
      <c r="F54" s="12"/>
      <c r="G54" s="21"/>
      <c r="H54" s="13"/>
      <c r="I54" s="21"/>
    </row>
    <row r="55" spans="1:9" x14ac:dyDescent="0.3">
      <c r="A55" s="7"/>
      <c r="B55" s="19"/>
      <c r="C55" s="20"/>
      <c r="D55" s="10"/>
      <c r="E55" s="8"/>
      <c r="F55" s="12"/>
      <c r="G55" s="21"/>
      <c r="H55" s="13"/>
      <c r="I55" s="21"/>
    </row>
    <row r="56" spans="1:9" x14ac:dyDescent="0.3">
      <c r="A56" s="7"/>
      <c r="B56" s="19"/>
      <c r="C56" s="20"/>
      <c r="D56" s="10"/>
      <c r="E56" s="8"/>
      <c r="F56" s="12"/>
      <c r="G56" s="21"/>
      <c r="H56" s="13"/>
      <c r="I56" s="21"/>
    </row>
    <row r="57" spans="1:9" x14ac:dyDescent="0.3">
      <c r="A57" s="7"/>
      <c r="B57" s="19"/>
      <c r="C57" s="20"/>
      <c r="D57" s="10"/>
      <c r="E57" s="8"/>
      <c r="F57" s="12"/>
      <c r="G57" s="21"/>
      <c r="H57" s="13"/>
      <c r="I57" s="21"/>
    </row>
    <row r="58" spans="1:9" x14ac:dyDescent="0.3">
      <c r="A58" s="7"/>
      <c r="B58" s="19"/>
      <c r="C58" s="20"/>
      <c r="D58" s="10"/>
      <c r="E58" s="8"/>
      <c r="F58" s="12"/>
      <c r="G58" s="21"/>
      <c r="H58" s="13"/>
      <c r="I58" s="21"/>
    </row>
    <row r="59" spans="1:9" x14ac:dyDescent="0.3">
      <c r="A59" s="7"/>
      <c r="B59" s="19"/>
      <c r="C59" s="20"/>
      <c r="D59" s="10"/>
      <c r="E59" s="8"/>
      <c r="F59" s="12"/>
      <c r="G59" s="21"/>
      <c r="H59" s="13"/>
      <c r="I59" s="21"/>
    </row>
    <row r="60" spans="1:9" x14ac:dyDescent="0.3">
      <c r="A60" s="7"/>
      <c r="B60" s="19"/>
      <c r="C60" s="20"/>
      <c r="D60" s="10"/>
      <c r="E60" s="8"/>
      <c r="F60" s="12"/>
      <c r="G60" s="21"/>
      <c r="H60" s="13"/>
      <c r="I60" s="21"/>
    </row>
    <row r="61" spans="1:9" x14ac:dyDescent="0.3">
      <c r="A61" s="7"/>
      <c r="B61" s="19"/>
      <c r="C61" s="20"/>
      <c r="D61" s="10"/>
      <c r="E61" s="8"/>
      <c r="F61" s="12"/>
      <c r="G61" s="21"/>
      <c r="H61" s="13"/>
      <c r="I61" s="21"/>
    </row>
    <row r="62" spans="1:9" x14ac:dyDescent="0.3">
      <c r="A62" s="7"/>
      <c r="B62" s="19"/>
      <c r="C62" s="20"/>
      <c r="D62" s="10"/>
      <c r="E62" s="8"/>
      <c r="F62" s="12"/>
      <c r="G62" s="21"/>
      <c r="H62" s="13"/>
      <c r="I62" s="21"/>
    </row>
    <row r="63" spans="1:9" x14ac:dyDescent="0.3">
      <c r="A63" s="7"/>
      <c r="B63" s="19"/>
      <c r="C63" s="20"/>
      <c r="D63" s="10"/>
      <c r="E63" s="8"/>
      <c r="F63" s="12"/>
      <c r="G63" s="21"/>
      <c r="H63" s="13"/>
      <c r="I63" s="21"/>
    </row>
    <row r="64" spans="1:9" x14ac:dyDescent="0.3">
      <c r="A64" s="7"/>
      <c r="B64" s="19"/>
      <c r="C64" s="20"/>
      <c r="D64" s="10"/>
      <c r="E64" s="8"/>
      <c r="F64" s="12"/>
      <c r="G64" s="21"/>
      <c r="H64" s="13"/>
      <c r="I64" s="21"/>
    </row>
    <row r="65" spans="1:9" x14ac:dyDescent="0.3">
      <c r="A65" s="7"/>
      <c r="B65" s="19"/>
      <c r="C65" s="20"/>
      <c r="D65" s="10"/>
      <c r="E65" s="8"/>
      <c r="F65" s="12"/>
      <c r="G65" s="21"/>
      <c r="H65" s="13"/>
      <c r="I65" s="21"/>
    </row>
    <row r="66" spans="1:9" x14ac:dyDescent="0.3">
      <c r="A66" s="7"/>
      <c r="B66" s="19"/>
      <c r="C66" s="20"/>
      <c r="D66" s="10"/>
      <c r="E66" s="8"/>
      <c r="F66" s="12"/>
      <c r="G66" s="21"/>
      <c r="H66" s="13"/>
      <c r="I66" s="21"/>
    </row>
    <row r="67" spans="1:9" x14ac:dyDescent="0.3">
      <c r="A67" s="7"/>
      <c r="B67" s="19"/>
      <c r="C67" s="20"/>
      <c r="D67" s="10"/>
      <c r="E67" s="8"/>
      <c r="F67" s="12"/>
      <c r="G67" s="21"/>
      <c r="H67" s="13"/>
      <c r="I67" s="21"/>
    </row>
    <row r="68" spans="1:9" x14ac:dyDescent="0.3">
      <c r="A68" s="7"/>
      <c r="B68" s="19"/>
      <c r="C68" s="20"/>
      <c r="D68" s="10"/>
      <c r="E68" s="8"/>
      <c r="F68" s="12"/>
      <c r="G68" s="21"/>
      <c r="H68" s="13"/>
      <c r="I68" s="21"/>
    </row>
    <row r="69" spans="1:9" x14ac:dyDescent="0.3">
      <c r="A69" s="7"/>
      <c r="B69" s="19"/>
      <c r="C69" s="20"/>
      <c r="D69" s="10"/>
      <c r="E69" s="8"/>
      <c r="F69" s="12"/>
      <c r="G69" s="21"/>
      <c r="H69" s="13"/>
      <c r="I69" s="21"/>
    </row>
    <row r="70" spans="1:9" x14ac:dyDescent="0.3">
      <c r="A70" s="7"/>
      <c r="B70" s="19"/>
      <c r="C70" s="20"/>
      <c r="D70" s="10"/>
      <c r="E70" s="8"/>
      <c r="F70" s="12"/>
      <c r="G70" s="21"/>
      <c r="H70" s="13"/>
      <c r="I70" s="21"/>
    </row>
    <row r="71" spans="1:9" x14ac:dyDescent="0.3">
      <c r="A71" s="7"/>
      <c r="B71" s="19"/>
      <c r="C71" s="20"/>
      <c r="D71" s="10"/>
      <c r="E71" s="8"/>
      <c r="F71" s="12"/>
      <c r="G71" s="21"/>
      <c r="H71" s="13"/>
      <c r="I71" s="21"/>
    </row>
    <row r="72" spans="1:9" x14ac:dyDescent="0.3">
      <c r="A72" s="7"/>
      <c r="B72" s="19"/>
      <c r="C72" s="20"/>
      <c r="D72" s="10"/>
      <c r="E72" s="8"/>
      <c r="F72" s="12"/>
      <c r="G72" s="21"/>
      <c r="H72" s="13"/>
      <c r="I72" s="21"/>
    </row>
    <row r="73" spans="1:9" x14ac:dyDescent="0.3">
      <c r="A73" s="7"/>
      <c r="B73" s="19"/>
      <c r="C73" s="20"/>
      <c r="D73" s="10"/>
      <c r="E73" s="8"/>
      <c r="F73" s="12"/>
      <c r="G73" s="21"/>
      <c r="H73" s="13"/>
      <c r="I73" s="21"/>
    </row>
    <row r="74" spans="1:9" x14ac:dyDescent="0.3">
      <c r="A74" s="7"/>
      <c r="B74" s="19"/>
      <c r="C74" s="20"/>
      <c r="D74" s="10"/>
      <c r="E74" s="8"/>
      <c r="F74" s="12"/>
      <c r="G74" s="21"/>
      <c r="H74" s="13"/>
      <c r="I74" s="21"/>
    </row>
    <row r="75" spans="1:9" x14ac:dyDescent="0.3">
      <c r="A75" s="7"/>
      <c r="B75" s="19"/>
      <c r="C75" s="20"/>
      <c r="D75" s="10"/>
      <c r="E75" s="8"/>
      <c r="F75" s="12"/>
      <c r="G75" s="21"/>
      <c r="H75" s="13"/>
      <c r="I75" s="21"/>
    </row>
    <row r="76" spans="1:9" x14ac:dyDescent="0.3">
      <c r="A76" s="7"/>
      <c r="B76" s="19"/>
      <c r="C76" s="20"/>
      <c r="D76" s="10"/>
      <c r="E76" s="8"/>
      <c r="F76" s="12"/>
      <c r="G76" s="21"/>
      <c r="H76" s="13"/>
      <c r="I76" s="21"/>
    </row>
    <row r="77" spans="1:9" x14ac:dyDescent="0.3">
      <c r="A77" s="7"/>
      <c r="B77" s="19"/>
      <c r="C77" s="20"/>
      <c r="D77" s="10"/>
      <c r="E77" s="8"/>
      <c r="F77" s="12"/>
      <c r="G77" s="21"/>
      <c r="H77" s="13"/>
      <c r="I77" s="21"/>
    </row>
    <row r="78" spans="1:9" x14ac:dyDescent="0.3">
      <c r="A78" s="7"/>
      <c r="B78" s="19"/>
      <c r="C78" s="20"/>
      <c r="D78" s="10"/>
      <c r="E78" s="8"/>
      <c r="F78" s="12"/>
      <c r="G78" s="21"/>
      <c r="H78" s="13"/>
      <c r="I78" s="21"/>
    </row>
    <row r="79" spans="1:9" x14ac:dyDescent="0.3">
      <c r="A79" s="7"/>
      <c r="B79" s="19"/>
      <c r="C79" s="20"/>
      <c r="D79" s="10"/>
      <c r="E79" s="8"/>
      <c r="F79" s="12"/>
      <c r="G79" s="21"/>
      <c r="H79" s="13"/>
      <c r="I79" s="21"/>
    </row>
    <row r="80" spans="1:9" x14ac:dyDescent="0.3">
      <c r="A80" s="7"/>
      <c r="B80" s="19"/>
      <c r="C80" s="20"/>
      <c r="D80" s="10"/>
      <c r="E80" s="8"/>
      <c r="F80" s="12"/>
      <c r="G80" s="21"/>
      <c r="H80" s="13"/>
      <c r="I80" s="21"/>
    </row>
    <row r="81" spans="1:9" x14ac:dyDescent="0.3">
      <c r="A81" s="7"/>
      <c r="B81" s="19"/>
      <c r="C81" s="20"/>
      <c r="D81" s="10"/>
      <c r="E81" s="8"/>
      <c r="F81" s="12"/>
      <c r="G81" s="21"/>
      <c r="H81" s="13"/>
      <c r="I81" s="21"/>
    </row>
    <row r="82" spans="1:9" x14ac:dyDescent="0.3">
      <c r="A82" s="7"/>
      <c r="B82" s="19"/>
      <c r="C82" s="20"/>
      <c r="D82" s="10"/>
      <c r="E82" s="8"/>
      <c r="F82" s="12"/>
      <c r="G82" s="21"/>
      <c r="H82" s="13"/>
      <c r="I82" s="21"/>
    </row>
    <row r="83" spans="1:9" x14ac:dyDescent="0.3">
      <c r="A83" s="7"/>
      <c r="B83" s="19"/>
      <c r="C83" s="20"/>
      <c r="D83" s="10"/>
      <c r="E83" s="8"/>
      <c r="F83" s="12"/>
      <c r="G83" s="21"/>
      <c r="H83" s="13"/>
      <c r="I83" s="21"/>
    </row>
    <row r="84" spans="1:9" x14ac:dyDescent="0.3">
      <c r="A84" s="7"/>
      <c r="B84" s="19"/>
      <c r="C84" s="20"/>
      <c r="D84" s="10"/>
      <c r="E84" s="8"/>
      <c r="F84" s="12"/>
      <c r="G84" s="21"/>
      <c r="H84" s="13"/>
      <c r="I84" s="21"/>
    </row>
  </sheetData>
  <mergeCells count="6">
    <mergeCell ref="B1:G1"/>
    <mergeCell ref="B2:G2"/>
    <mergeCell ref="B3:G3"/>
    <mergeCell ref="B4:G4"/>
    <mergeCell ref="B5:G5"/>
    <mergeCell ref="A47:G47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Москва 14.08.2026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Майя Зиновьева</dc:creator>
  <cp:lastModifiedBy>Майя Зиновьева</cp:lastModifiedBy>
  <dcterms:created xsi:type="dcterms:W3CDTF">2026-08-16T19:37:31Z</dcterms:created>
  <dcterms:modified xsi:type="dcterms:W3CDTF">2026-08-16T19:37:52Z</dcterms:modified>
</cp:coreProperties>
</file>